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DStankulova\Desktop\Za saita\"/>
    </mc:Choice>
  </mc:AlternateContent>
  <bookViews>
    <workbookView xWindow="0" yWindow="0" windowWidth="28800" windowHeight="12300"/>
  </bookViews>
  <sheets>
    <sheet name="Cash-Flow-DATA" sheetId="1" r:id="rId1"/>
  </sheets>
  <externalReferences>
    <externalReference r:id="rId2"/>
  </externalReferences>
  <definedNames>
    <definedName name="Date">[1]list!$B$722:$B$733</definedName>
    <definedName name="EBK_DEIN">[1]list!$B$11:$B$277</definedName>
    <definedName name="EBK_DEIN2">[1]list!$B$11:$C$277</definedName>
    <definedName name="OP_LIST">[1]list!$A$283:$A$306</definedName>
    <definedName name="OP_LIST2">[1]list!$A$283:$B$306</definedName>
    <definedName name="PRBK">[1]list!$A$312:$B$719</definedName>
    <definedName name="SMETKA">[1]list!$A$2:$C$7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34" i="1" l="1"/>
  <c r="Q131" i="1"/>
  <c r="Q132" i="1" s="1"/>
  <c r="P131" i="1"/>
  <c r="P132" i="1" s="1"/>
  <c r="Q130" i="1"/>
  <c r="P130" i="1"/>
  <c r="Q129" i="1"/>
  <c r="P129" i="1"/>
  <c r="N126" i="1"/>
  <c r="Q125" i="1"/>
  <c r="P125" i="1"/>
  <c r="Q124" i="1"/>
  <c r="P124" i="1"/>
  <c r="Q123" i="1"/>
  <c r="P123" i="1"/>
  <c r="Q122" i="1"/>
  <c r="Q127" i="1" s="1"/>
  <c r="P122" i="1"/>
  <c r="Q117" i="1"/>
  <c r="P117" i="1"/>
  <c r="Q116" i="1"/>
  <c r="Q118" i="1" s="1"/>
  <c r="P116" i="1"/>
  <c r="P118" i="1" s="1"/>
  <c r="Q113" i="1"/>
  <c r="P113" i="1"/>
  <c r="Q112" i="1"/>
  <c r="Q114" i="1" s="1"/>
  <c r="P112" i="1"/>
  <c r="P114" i="1" s="1"/>
  <c r="Q109" i="1"/>
  <c r="P109" i="1"/>
  <c r="P110" i="1" s="1"/>
  <c r="Q108" i="1"/>
  <c r="Q110" i="1" s="1"/>
  <c r="P108" i="1"/>
  <c r="Q105" i="1"/>
  <c r="P105" i="1"/>
  <c r="Q104" i="1"/>
  <c r="Q106" i="1" s="1"/>
  <c r="Q120" i="1" s="1"/>
  <c r="P104" i="1"/>
  <c r="Q98" i="1"/>
  <c r="P98" i="1"/>
  <c r="P99" i="1" s="1"/>
  <c r="Q97" i="1"/>
  <c r="Q99" i="1" s="1"/>
  <c r="P97" i="1"/>
  <c r="Q94" i="1"/>
  <c r="P94" i="1"/>
  <c r="Q93" i="1"/>
  <c r="P93" i="1"/>
  <c r="Q92" i="1"/>
  <c r="P92" i="1"/>
  <c r="Q91" i="1"/>
  <c r="Q95" i="1" s="1"/>
  <c r="P91" i="1"/>
  <c r="P95" i="1" s="1"/>
  <c r="Q88" i="1"/>
  <c r="P88" i="1"/>
  <c r="Q87" i="1"/>
  <c r="P87" i="1"/>
  <c r="P89" i="1" s="1"/>
  <c r="P101" i="1" s="1"/>
  <c r="Q80" i="1"/>
  <c r="P80" i="1"/>
  <c r="Q79" i="1"/>
  <c r="Q81" i="1" s="1"/>
  <c r="P79" i="1"/>
  <c r="P81" i="1" s="1"/>
  <c r="Q74" i="1"/>
  <c r="Q75" i="1" s="1"/>
  <c r="P74" i="1"/>
  <c r="Q73" i="1"/>
  <c r="P73" i="1"/>
  <c r="P75" i="1" s="1"/>
  <c r="Q70" i="1"/>
  <c r="Q71" i="1" s="1"/>
  <c r="P70" i="1"/>
  <c r="Q69" i="1"/>
  <c r="P69" i="1"/>
  <c r="P71" i="1" s="1"/>
  <c r="Q66" i="1"/>
  <c r="Q67" i="1" s="1"/>
  <c r="P66" i="1"/>
  <c r="Q65" i="1"/>
  <c r="P65" i="1"/>
  <c r="P67" i="1" s="1"/>
  <c r="Q62" i="1"/>
  <c r="P62" i="1"/>
  <c r="Q61" i="1"/>
  <c r="P61" i="1"/>
  <c r="Q60" i="1"/>
  <c r="P60" i="1"/>
  <c r="Q59" i="1"/>
  <c r="P59" i="1"/>
  <c r="Q58" i="1"/>
  <c r="Q63" i="1" s="1"/>
  <c r="P58" i="1"/>
  <c r="Q55" i="1"/>
  <c r="P55" i="1"/>
  <c r="Q54" i="1"/>
  <c r="P54" i="1"/>
  <c r="Q53" i="1"/>
  <c r="P53" i="1"/>
  <c r="Q52" i="1"/>
  <c r="Q56" i="1" s="1"/>
  <c r="Q77" i="1" s="1"/>
  <c r="P52" i="1"/>
  <c r="Q51" i="1"/>
  <c r="P51" i="1"/>
  <c r="P56" i="1" s="1"/>
  <c r="Q45" i="1"/>
  <c r="P45" i="1"/>
  <c r="Q44" i="1"/>
  <c r="P44" i="1"/>
  <c r="Q43" i="1"/>
  <c r="P43" i="1"/>
  <c r="Q42" i="1"/>
  <c r="Q46" i="1" s="1"/>
  <c r="P42" i="1"/>
  <c r="P46" i="1" s="1"/>
  <c r="Q40" i="1"/>
  <c r="P40" i="1"/>
  <c r="Q38" i="1"/>
  <c r="P38" i="1"/>
  <c r="Q37" i="1"/>
  <c r="P37" i="1"/>
  <c r="Q36" i="1"/>
  <c r="P36" i="1"/>
  <c r="Q35" i="1"/>
  <c r="P35" i="1"/>
  <c r="Q27" i="1"/>
  <c r="P27" i="1"/>
  <c r="Q26" i="1"/>
  <c r="P26" i="1"/>
  <c r="Q25" i="1"/>
  <c r="Q28" i="1" s="1"/>
  <c r="P25" i="1"/>
  <c r="P28" i="1" s="1"/>
  <c r="Q22" i="1"/>
  <c r="P22" i="1"/>
  <c r="Q21" i="1"/>
  <c r="P21" i="1"/>
  <c r="Q20" i="1"/>
  <c r="P20" i="1"/>
  <c r="Q19" i="1"/>
  <c r="P19" i="1"/>
  <c r="Q18" i="1"/>
  <c r="P18" i="1"/>
  <c r="Q17" i="1"/>
  <c r="P17" i="1"/>
  <c r="Q16" i="1"/>
  <c r="P16" i="1"/>
  <c r="Q15" i="1"/>
  <c r="P15" i="1"/>
  <c r="Q14" i="1"/>
  <c r="P14" i="1"/>
  <c r="Q13" i="1"/>
  <c r="Q23" i="1" s="1"/>
  <c r="Q48" i="1" s="1"/>
  <c r="Q83" i="1" s="1"/>
  <c r="P13" i="1"/>
  <c r="P23" i="1" s="1"/>
  <c r="P48" i="1" s="1"/>
  <c r="Q9" i="1"/>
  <c r="L9" i="1"/>
  <c r="J9" i="1"/>
  <c r="P6" i="1"/>
  <c r="L6" i="1"/>
  <c r="N9" i="1" s="1"/>
  <c r="Q4" i="1"/>
  <c r="S6" i="1" s="1"/>
  <c r="T2" i="1"/>
  <c r="Q2" i="1"/>
  <c r="P2" i="1"/>
  <c r="L2" i="1"/>
  <c r="I2" i="1"/>
  <c r="G2" i="1"/>
  <c r="F2" i="1"/>
  <c r="B2" i="1"/>
  <c r="Q140" i="1" l="1"/>
  <c r="Q137" i="1" s="1"/>
  <c r="G131" i="1"/>
  <c r="G130" i="1"/>
  <c r="N130" i="1" s="1"/>
  <c r="G129" i="1"/>
  <c r="J124" i="1"/>
  <c r="J123" i="1"/>
  <c r="J122" i="1"/>
  <c r="J127" i="1" s="1"/>
  <c r="J117" i="1"/>
  <c r="J116" i="1"/>
  <c r="J118" i="1" s="1"/>
  <c r="J113" i="1"/>
  <c r="J112" i="1"/>
  <c r="J114" i="1" s="1"/>
  <c r="J109" i="1"/>
  <c r="J108" i="1"/>
  <c r="J110" i="1" s="1"/>
  <c r="J105" i="1"/>
  <c r="J104" i="1"/>
  <c r="J106" i="1" s="1"/>
  <c r="J120" i="1" s="1"/>
  <c r="J98" i="1"/>
  <c r="J97" i="1"/>
  <c r="J99" i="1" s="1"/>
  <c r="J94" i="1"/>
  <c r="J131" i="1"/>
  <c r="J132" i="1" s="1"/>
  <c r="J130" i="1"/>
  <c r="J129" i="1"/>
  <c r="G125" i="1"/>
  <c r="N125" i="1" s="1"/>
  <c r="G124" i="1"/>
  <c r="N124" i="1" s="1"/>
  <c r="G123" i="1"/>
  <c r="G122" i="1"/>
  <c r="G117" i="1"/>
  <c r="G116" i="1"/>
  <c r="G113" i="1"/>
  <c r="G112" i="1"/>
  <c r="G109" i="1"/>
  <c r="G108" i="1"/>
  <c r="G105" i="1"/>
  <c r="G104" i="1"/>
  <c r="G98" i="1"/>
  <c r="G97" i="1"/>
  <c r="G94" i="1"/>
  <c r="G93" i="1"/>
  <c r="G92" i="1"/>
  <c r="G91" i="1"/>
  <c r="G88" i="1"/>
  <c r="G87" i="1"/>
  <c r="I80" i="1"/>
  <c r="I79" i="1"/>
  <c r="I81" i="1" s="1"/>
  <c r="I131" i="1"/>
  <c r="L130" i="1"/>
  <c r="F125" i="1"/>
  <c r="I124" i="1"/>
  <c r="L123" i="1"/>
  <c r="F117" i="1"/>
  <c r="I116" i="1"/>
  <c r="L113" i="1"/>
  <c r="F109" i="1"/>
  <c r="I108" i="1"/>
  <c r="L105" i="1"/>
  <c r="F98" i="1"/>
  <c r="I97" i="1"/>
  <c r="L94" i="1"/>
  <c r="F93" i="1"/>
  <c r="J92" i="1"/>
  <c r="F91" i="1"/>
  <c r="F88" i="1"/>
  <c r="J87" i="1"/>
  <c r="J80" i="1"/>
  <c r="G79" i="1"/>
  <c r="L74" i="1"/>
  <c r="F74" i="1"/>
  <c r="L73" i="1"/>
  <c r="L75" i="1" s="1"/>
  <c r="F73" i="1"/>
  <c r="L70" i="1"/>
  <c r="F70" i="1"/>
  <c r="L69" i="1"/>
  <c r="L71" i="1" s="1"/>
  <c r="F69" i="1"/>
  <c r="L66" i="1"/>
  <c r="F66" i="1"/>
  <c r="L65" i="1"/>
  <c r="L67" i="1" s="1"/>
  <c r="F65" i="1"/>
  <c r="L62" i="1"/>
  <c r="F62" i="1"/>
  <c r="L61" i="1"/>
  <c r="F61" i="1"/>
  <c r="L60" i="1"/>
  <c r="F60" i="1"/>
  <c r="L59" i="1"/>
  <c r="F59" i="1"/>
  <c r="L58" i="1"/>
  <c r="F58" i="1"/>
  <c r="F63" i="1" s="1"/>
  <c r="L55" i="1"/>
  <c r="F55" i="1"/>
  <c r="L54" i="1"/>
  <c r="F54" i="1"/>
  <c r="L53" i="1"/>
  <c r="F53" i="1"/>
  <c r="L52" i="1"/>
  <c r="F131" i="1"/>
  <c r="I130" i="1"/>
  <c r="L129" i="1"/>
  <c r="F124" i="1"/>
  <c r="I123" i="1"/>
  <c r="L122" i="1"/>
  <c r="L127" i="1" s="1"/>
  <c r="F116" i="1"/>
  <c r="I113" i="1"/>
  <c r="L112" i="1"/>
  <c r="F108" i="1"/>
  <c r="F110" i="1" s="1"/>
  <c r="I105" i="1"/>
  <c r="L104" i="1"/>
  <c r="L106" i="1" s="1"/>
  <c r="F97" i="1"/>
  <c r="I94" i="1"/>
  <c r="L93" i="1"/>
  <c r="I92" i="1"/>
  <c r="L91" i="1"/>
  <c r="L88" i="1"/>
  <c r="I87" i="1"/>
  <c r="F130" i="1"/>
  <c r="I129" i="1"/>
  <c r="F123" i="1"/>
  <c r="I122" i="1"/>
  <c r="L117" i="1"/>
  <c r="F113" i="1"/>
  <c r="I112" i="1"/>
  <c r="I114" i="1" s="1"/>
  <c r="L109" i="1"/>
  <c r="F105" i="1"/>
  <c r="I104" i="1"/>
  <c r="I106" i="1" s="1"/>
  <c r="L98" i="1"/>
  <c r="F94" i="1"/>
  <c r="J93" i="1"/>
  <c r="F92" i="1"/>
  <c r="J91" i="1"/>
  <c r="J95" i="1" s="1"/>
  <c r="J88" i="1"/>
  <c r="F87" i="1"/>
  <c r="F89" i="1" s="1"/>
  <c r="F80" i="1"/>
  <c r="L79" i="1"/>
  <c r="I74" i="1"/>
  <c r="I73" i="1"/>
  <c r="I75" i="1" s="1"/>
  <c r="I70" i="1"/>
  <c r="I69" i="1"/>
  <c r="I71" i="1" s="1"/>
  <c r="I66" i="1"/>
  <c r="I65" i="1"/>
  <c r="I67" i="1" s="1"/>
  <c r="L13" i="1"/>
  <c r="L14" i="1"/>
  <c r="L15" i="1"/>
  <c r="L16" i="1"/>
  <c r="L17" i="1"/>
  <c r="L18" i="1"/>
  <c r="F19" i="1"/>
  <c r="F20" i="1"/>
  <c r="F21" i="1"/>
  <c r="L21" i="1"/>
  <c r="F22" i="1"/>
  <c r="F25" i="1"/>
  <c r="L25" i="1"/>
  <c r="F26" i="1"/>
  <c r="L26" i="1"/>
  <c r="F27" i="1"/>
  <c r="L27" i="1"/>
  <c r="F35" i="1"/>
  <c r="L35" i="1"/>
  <c r="F36" i="1"/>
  <c r="L36" i="1"/>
  <c r="F37" i="1"/>
  <c r="L37" i="1"/>
  <c r="F38" i="1"/>
  <c r="L38" i="1"/>
  <c r="F40" i="1"/>
  <c r="L40" i="1"/>
  <c r="F42" i="1"/>
  <c r="L42" i="1"/>
  <c r="F43" i="1"/>
  <c r="L43" i="1"/>
  <c r="F44" i="1"/>
  <c r="L44" i="1"/>
  <c r="F45" i="1"/>
  <c r="L45" i="1"/>
  <c r="F51" i="1"/>
  <c r="L51" i="1"/>
  <c r="F52" i="1"/>
  <c r="I53" i="1"/>
  <c r="I55" i="1"/>
  <c r="I58" i="1"/>
  <c r="I60" i="1"/>
  <c r="I62" i="1"/>
  <c r="J69" i="1"/>
  <c r="J71" i="1" s="1"/>
  <c r="G70" i="1"/>
  <c r="L80" i="1"/>
  <c r="I93" i="1"/>
  <c r="L108" i="1"/>
  <c r="L110" i="1" s="1"/>
  <c r="I117" i="1"/>
  <c r="G9" i="1"/>
  <c r="G13" i="1"/>
  <c r="G14" i="1"/>
  <c r="G15" i="1"/>
  <c r="N15" i="1" s="1"/>
  <c r="G16" i="1"/>
  <c r="G17" i="1"/>
  <c r="N17" i="1" s="1"/>
  <c r="G18" i="1"/>
  <c r="G19" i="1"/>
  <c r="N19" i="1" s="1"/>
  <c r="G20" i="1"/>
  <c r="G21" i="1"/>
  <c r="G22" i="1"/>
  <c r="G25" i="1"/>
  <c r="G26" i="1"/>
  <c r="G27" i="1"/>
  <c r="N27" i="1" s="1"/>
  <c r="G35" i="1"/>
  <c r="G36" i="1"/>
  <c r="N36" i="1" s="1"/>
  <c r="G37" i="1"/>
  <c r="G38" i="1"/>
  <c r="G40" i="1"/>
  <c r="G42" i="1"/>
  <c r="G43" i="1"/>
  <c r="G44" i="1"/>
  <c r="G45" i="1"/>
  <c r="G51" i="1"/>
  <c r="G52" i="1"/>
  <c r="J53" i="1"/>
  <c r="G54" i="1"/>
  <c r="J55" i="1"/>
  <c r="J58" i="1"/>
  <c r="G59" i="1"/>
  <c r="J60" i="1"/>
  <c r="G61" i="1"/>
  <c r="N61" i="1" s="1"/>
  <c r="J62" i="1"/>
  <c r="G65" i="1"/>
  <c r="J70" i="1"/>
  <c r="G73" i="1"/>
  <c r="Q89" i="1"/>
  <c r="Q101" i="1" s="1"/>
  <c r="Q84" i="1" s="1"/>
  <c r="Q133" i="1" s="1"/>
  <c r="L92" i="1"/>
  <c r="I98" i="1"/>
  <c r="L116" i="1"/>
  <c r="L118" i="1" s="1"/>
  <c r="F122" i="1"/>
  <c r="I13" i="1"/>
  <c r="I14" i="1"/>
  <c r="I15" i="1"/>
  <c r="I16" i="1"/>
  <c r="I17" i="1"/>
  <c r="I18" i="1"/>
  <c r="I19" i="1"/>
  <c r="I20" i="1"/>
  <c r="I21" i="1"/>
  <c r="I22" i="1"/>
  <c r="I25" i="1"/>
  <c r="I28" i="1" s="1"/>
  <c r="I26" i="1"/>
  <c r="I27" i="1"/>
  <c r="I35" i="1"/>
  <c r="I36" i="1"/>
  <c r="I37" i="1"/>
  <c r="I38" i="1"/>
  <c r="I40" i="1"/>
  <c r="I42" i="1"/>
  <c r="I46" i="1" s="1"/>
  <c r="I43" i="1"/>
  <c r="I44" i="1"/>
  <c r="I45" i="1"/>
  <c r="I51" i="1"/>
  <c r="I56" i="1" s="1"/>
  <c r="I52" i="1"/>
  <c r="I54" i="1"/>
  <c r="I59" i="1"/>
  <c r="I61" i="1"/>
  <c r="J65" i="1"/>
  <c r="G66" i="1"/>
  <c r="J73" i="1"/>
  <c r="G74" i="1"/>
  <c r="N74" i="1" s="1"/>
  <c r="F79" i="1"/>
  <c r="F81" i="1" s="1"/>
  <c r="I88" i="1"/>
  <c r="I91" i="1"/>
  <c r="L97" i="1"/>
  <c r="L99" i="1" s="1"/>
  <c r="F104" i="1"/>
  <c r="F106" i="1" s="1"/>
  <c r="P127" i="1"/>
  <c r="L124" i="1"/>
  <c r="F129" i="1"/>
  <c r="F13" i="1"/>
  <c r="F14" i="1"/>
  <c r="F15" i="1"/>
  <c r="F16" i="1"/>
  <c r="F17" i="1"/>
  <c r="F18" i="1"/>
  <c r="L19" i="1"/>
  <c r="L20" i="1"/>
  <c r="L22" i="1"/>
  <c r="L4" i="1"/>
  <c r="J13" i="1"/>
  <c r="J14" i="1"/>
  <c r="J15" i="1"/>
  <c r="J16" i="1"/>
  <c r="J17" i="1"/>
  <c r="J18" i="1"/>
  <c r="J19" i="1"/>
  <c r="J20" i="1"/>
  <c r="J21" i="1"/>
  <c r="J22" i="1"/>
  <c r="J25" i="1"/>
  <c r="J26" i="1"/>
  <c r="J27" i="1"/>
  <c r="J35" i="1"/>
  <c r="J36" i="1"/>
  <c r="J37" i="1"/>
  <c r="J38" i="1"/>
  <c r="J40" i="1"/>
  <c r="J42" i="1"/>
  <c r="J43" i="1"/>
  <c r="J44" i="1"/>
  <c r="J45" i="1"/>
  <c r="J51" i="1"/>
  <c r="J52" i="1"/>
  <c r="G53" i="1"/>
  <c r="J54" i="1"/>
  <c r="G55" i="1"/>
  <c r="G58" i="1"/>
  <c r="P63" i="1"/>
  <c r="P77" i="1" s="1"/>
  <c r="P83" i="1" s="1"/>
  <c r="J59" i="1"/>
  <c r="G60" i="1"/>
  <c r="N60" i="1" s="1"/>
  <c r="J61" i="1"/>
  <c r="G62" i="1"/>
  <c r="N62" i="1" s="1"/>
  <c r="J66" i="1"/>
  <c r="G69" i="1"/>
  <c r="J74" i="1"/>
  <c r="J79" i="1"/>
  <c r="G80" i="1"/>
  <c r="N80" i="1" s="1"/>
  <c r="L87" i="1"/>
  <c r="P106" i="1"/>
  <c r="P120" i="1" s="1"/>
  <c r="P84" i="1" s="1"/>
  <c r="I109" i="1"/>
  <c r="F112" i="1"/>
  <c r="F114" i="1" s="1"/>
  <c r="L131" i="1"/>
  <c r="L132" i="1" s="1"/>
  <c r="P141" i="1" l="1"/>
  <c r="P138" i="1" s="1"/>
  <c r="P133" i="1"/>
  <c r="P82" i="1"/>
  <c r="P140" i="1"/>
  <c r="P137" i="1" s="1"/>
  <c r="G28" i="1"/>
  <c r="N25" i="1"/>
  <c r="G95" i="1"/>
  <c r="N91" i="1"/>
  <c r="G99" i="1"/>
  <c r="N97" i="1"/>
  <c r="G110" i="1"/>
  <c r="N108" i="1"/>
  <c r="G118" i="1"/>
  <c r="N116" i="1"/>
  <c r="J81" i="1"/>
  <c r="N53" i="1"/>
  <c r="J23" i="1"/>
  <c r="I95" i="1"/>
  <c r="J75" i="1"/>
  <c r="N54" i="1"/>
  <c r="N45" i="1"/>
  <c r="N40" i="1"/>
  <c r="N35" i="1"/>
  <c r="N22" i="1"/>
  <c r="N18" i="1"/>
  <c r="N14" i="1"/>
  <c r="N70" i="1"/>
  <c r="I63" i="1"/>
  <c r="I77" i="1" s="1"/>
  <c r="L56" i="1"/>
  <c r="L46" i="1"/>
  <c r="L28" i="1"/>
  <c r="L23" i="1"/>
  <c r="L95" i="1"/>
  <c r="F99" i="1"/>
  <c r="L114" i="1"/>
  <c r="F132" i="1"/>
  <c r="J89" i="1"/>
  <c r="J101" i="1" s="1"/>
  <c r="J84" i="1" s="1"/>
  <c r="I118" i="1"/>
  <c r="N92" i="1"/>
  <c r="N98" i="1"/>
  <c r="N109" i="1"/>
  <c r="N117" i="1"/>
  <c r="G132" i="1"/>
  <c r="N131" i="1"/>
  <c r="Q141" i="1"/>
  <c r="Q138" i="1" s="1"/>
  <c r="G75" i="1"/>
  <c r="N73" i="1"/>
  <c r="N75" i="1" s="1"/>
  <c r="G46" i="1"/>
  <c r="N42" i="1"/>
  <c r="N66" i="1"/>
  <c r="I23" i="1"/>
  <c r="I48" i="1" s="1"/>
  <c r="N59" i="1"/>
  <c r="N38" i="1"/>
  <c r="N21" i="1"/>
  <c r="G23" i="1"/>
  <c r="N13" i="1"/>
  <c r="F56" i="1"/>
  <c r="F46" i="1"/>
  <c r="F28" i="1"/>
  <c r="L120" i="1"/>
  <c r="L63" i="1"/>
  <c r="I110" i="1"/>
  <c r="I120" i="1" s="1"/>
  <c r="G89" i="1"/>
  <c r="N87" i="1"/>
  <c r="N93" i="1"/>
  <c r="G106" i="1"/>
  <c r="N104" i="1"/>
  <c r="G114" i="1"/>
  <c r="N112" i="1"/>
  <c r="N114" i="1" s="1"/>
  <c r="G127" i="1"/>
  <c r="N122" i="1"/>
  <c r="Q82" i="1"/>
  <c r="G56" i="1"/>
  <c r="G77" i="1" s="1"/>
  <c r="N51" i="1"/>
  <c r="L81" i="1"/>
  <c r="N58" i="1"/>
  <c r="N63" i="1" s="1"/>
  <c r="G63" i="1"/>
  <c r="F9" i="1"/>
  <c r="P9" i="1"/>
  <c r="I9" i="1"/>
  <c r="G67" i="1"/>
  <c r="N65" i="1"/>
  <c r="N44" i="1"/>
  <c r="L89" i="1"/>
  <c r="L101" i="1" s="1"/>
  <c r="L84" i="1" s="1"/>
  <c r="G71" i="1"/>
  <c r="N69" i="1"/>
  <c r="N55" i="1"/>
  <c r="J56" i="1"/>
  <c r="J46" i="1"/>
  <c r="J28" i="1"/>
  <c r="F23" i="1"/>
  <c r="J67" i="1"/>
  <c r="F127" i="1"/>
  <c r="J63" i="1"/>
  <c r="N52" i="1"/>
  <c r="N43" i="1"/>
  <c r="N37" i="1"/>
  <c r="N26" i="1"/>
  <c r="N20" i="1"/>
  <c r="N16" i="1"/>
  <c r="I127" i="1"/>
  <c r="I89" i="1"/>
  <c r="I101" i="1" s="1"/>
  <c r="F118" i="1"/>
  <c r="F120" i="1" s="1"/>
  <c r="F67" i="1"/>
  <c r="F71" i="1"/>
  <c r="F75" i="1"/>
  <c r="G81" i="1"/>
  <c r="N79" i="1"/>
  <c r="N81" i="1" s="1"/>
  <c r="F95" i="1"/>
  <c r="F101" i="1" s="1"/>
  <c r="I99" i="1"/>
  <c r="I132" i="1"/>
  <c r="N88" i="1"/>
  <c r="N94" i="1"/>
  <c r="N105" i="1"/>
  <c r="N113" i="1"/>
  <c r="N123" i="1"/>
  <c r="N129" i="1"/>
  <c r="F84" i="1" l="1"/>
  <c r="J77" i="1"/>
  <c r="N89" i="1"/>
  <c r="F77" i="1"/>
  <c r="N46" i="1"/>
  <c r="N118" i="1"/>
  <c r="N99" i="1"/>
  <c r="N28" i="1"/>
  <c r="I84" i="1"/>
  <c r="N127" i="1"/>
  <c r="N106" i="1"/>
  <c r="G101" i="1"/>
  <c r="G84" i="1" s="1"/>
  <c r="N23" i="1"/>
  <c r="N132" i="1"/>
  <c r="L77" i="1"/>
  <c r="J48" i="1"/>
  <c r="J83" i="1" s="1"/>
  <c r="F48" i="1"/>
  <c r="N71" i="1"/>
  <c r="N67" i="1"/>
  <c r="N56" i="1"/>
  <c r="N77" i="1" s="1"/>
  <c r="G120" i="1"/>
  <c r="G48" i="1"/>
  <c r="G83" i="1" s="1"/>
  <c r="I83" i="1"/>
  <c r="L48" i="1"/>
  <c r="L83" i="1" s="1"/>
  <c r="N110" i="1"/>
  <c r="N95" i="1"/>
  <c r="I133" i="1" l="1"/>
  <c r="I141" i="1"/>
  <c r="I138" i="1" s="1"/>
  <c r="I140" i="1"/>
  <c r="I137" i="1" s="1"/>
  <c r="I82" i="1"/>
  <c r="N120" i="1"/>
  <c r="N101" i="1"/>
  <c r="N84" i="1" s="1"/>
  <c r="L133" i="1"/>
  <c r="L141" i="1"/>
  <c r="L138" i="1" s="1"/>
  <c r="L140" i="1"/>
  <c r="L137" i="1" s="1"/>
  <c r="L82" i="1"/>
  <c r="J141" i="1"/>
  <c r="J138" i="1" s="1"/>
  <c r="J140" i="1"/>
  <c r="J137" i="1" s="1"/>
  <c r="J133" i="1"/>
  <c r="J82" i="1"/>
  <c r="G141" i="1"/>
  <c r="G138" i="1" s="1"/>
  <c r="G140" i="1"/>
  <c r="G137" i="1" s="1"/>
  <c r="G82" i="1"/>
  <c r="G133" i="1"/>
  <c r="F83" i="1"/>
  <c r="N48" i="1"/>
  <c r="N83" i="1" s="1"/>
  <c r="N141" i="1" l="1"/>
  <c r="N138" i="1" s="1"/>
  <c r="N140" i="1"/>
  <c r="N137" i="1" s="1"/>
  <c r="N82" i="1"/>
  <c r="N133" i="1"/>
  <c r="F133" i="1"/>
  <c r="B133" i="1" s="1"/>
  <c r="F82" i="1"/>
  <c r="B82" i="1" s="1"/>
  <c r="F141" i="1"/>
  <c r="F138" i="1" s="1"/>
  <c r="F140" i="1"/>
  <c r="F137" i="1" s="1"/>
</calcChain>
</file>

<file path=xl/comments1.xml><?xml version="1.0" encoding="utf-8"?>
<comments xmlns="http://schemas.openxmlformats.org/spreadsheetml/2006/main">
  <authors>
    <author>Никола Павлов</author>
    <author>npavlov</author>
  </authors>
  <commentList>
    <comment ref="T2" authorId="0" shapeId="0">
      <text>
        <r>
          <rPr>
            <sz val="10"/>
            <color indexed="81"/>
            <rFont val="Times New Roman"/>
            <family val="1"/>
            <charset val="204"/>
          </rPr>
          <t xml:space="preserve">Този код </t>
        </r>
        <r>
          <rPr>
            <i/>
            <u/>
            <sz val="10"/>
            <color indexed="10"/>
            <rFont val="Times New Roman"/>
            <family val="1"/>
            <charset val="204"/>
          </rPr>
          <t>не</t>
        </r>
        <r>
          <rPr>
            <sz val="10"/>
            <color indexed="81"/>
            <rFont val="Times New Roman"/>
            <family val="1"/>
            <charset val="204"/>
          </rPr>
          <t xml:space="preserve"> е </t>
        </r>
        <r>
          <rPr>
            <b/>
            <i/>
            <u/>
            <sz val="10"/>
            <color indexed="10"/>
            <rFont val="Times New Roman"/>
            <family val="1"/>
            <charset val="204"/>
          </rPr>
          <t>задължителен</t>
        </r>
        <r>
          <rPr>
            <b/>
            <i/>
            <sz val="10"/>
            <color indexed="81"/>
            <rFont val="Times New Roman"/>
            <family val="1"/>
            <charset val="204"/>
          </rPr>
          <t>.</t>
        </r>
        <r>
          <rPr>
            <sz val="10"/>
            <color indexed="81"/>
            <rFont val="Times New Roman"/>
            <family val="1"/>
            <charset val="204"/>
          </rPr>
          <t xml:space="preserve">Той може да се използва при изготвянето и представянето на отчетите на подведомствените разпоредители, включително ЦУ на първостепенния разпоредител с бюджет.
Този код </t>
        </r>
        <r>
          <rPr>
            <b/>
            <i/>
            <u/>
            <sz val="10"/>
            <color indexed="10"/>
            <rFont val="Times New Roman"/>
            <family val="1"/>
            <charset val="204"/>
          </rPr>
          <t>не</t>
        </r>
        <r>
          <rPr>
            <sz val="10"/>
            <color indexed="81"/>
            <rFont val="Times New Roman"/>
            <family val="1"/>
            <charset val="204"/>
          </rPr>
          <t xml:space="preserve"> се попълва от </t>
        </r>
        <r>
          <rPr>
            <b/>
            <i/>
            <sz val="10"/>
            <color indexed="10"/>
            <rFont val="Times New Roman"/>
            <family val="1"/>
            <charset val="204"/>
          </rPr>
          <t>общините</t>
        </r>
        <r>
          <rPr>
            <sz val="10"/>
            <color indexed="81"/>
            <rFont val="Times New Roman"/>
            <family val="1"/>
            <charset val="204"/>
          </rPr>
          <t>!</t>
        </r>
      </text>
    </comment>
    <comment ref="D8" authorId="0" shapeId="0">
      <text>
        <r>
          <rPr>
            <sz val="11"/>
            <color indexed="81"/>
            <rFont val="Times New Roman"/>
            <family val="1"/>
            <charset val="204"/>
          </rPr>
          <t xml:space="preserve">Тази таблица съдържа информация </t>
        </r>
        <r>
          <rPr>
            <b/>
            <i/>
            <sz val="11"/>
            <color indexed="81"/>
            <rFont val="Times New Roman"/>
            <family val="1"/>
            <charset val="204"/>
          </rPr>
          <t>в левове</t>
        </r>
        <r>
          <rPr>
            <sz val="11"/>
            <color indexed="81"/>
            <rFont val="Times New Roman"/>
            <family val="1"/>
            <charset val="204"/>
          </rPr>
          <t xml:space="preserve"> по съответните позиции за целите на изготвяне на касовия отчет по </t>
        </r>
        <r>
          <rPr>
            <b/>
            <i/>
            <sz val="11"/>
            <color indexed="18"/>
            <rFont val="Times New Roman"/>
            <family val="1"/>
            <charset val="204"/>
          </rPr>
          <t>т. 1.3</t>
        </r>
        <r>
          <rPr>
            <sz val="11"/>
            <color indexed="81"/>
            <rFont val="Times New Roman"/>
            <family val="1"/>
            <charset val="204"/>
          </rPr>
          <t xml:space="preserve"> от </t>
        </r>
        <r>
          <rPr>
            <b/>
            <i/>
            <sz val="11"/>
            <color indexed="18"/>
            <rFont val="Times New Roman"/>
            <family val="1"/>
            <charset val="204"/>
          </rPr>
          <t>Заповед № ЗМФ-1338/22.12.2015 г.</t>
        </r>
        <r>
          <rPr>
            <sz val="11"/>
            <color indexed="18"/>
            <rFont val="Times New Roman"/>
            <family val="1"/>
            <charset val="204"/>
          </rPr>
          <t xml:space="preserve"> </t>
        </r>
        <r>
          <rPr>
            <sz val="11"/>
            <color indexed="81"/>
            <rFont val="Times New Roman"/>
            <family val="1"/>
            <charset val="204"/>
          </rPr>
          <t xml:space="preserve">на министъра на финансите - елемент от годишния финансов отчет </t>
        </r>
        <r>
          <rPr>
            <b/>
            <i/>
            <u/>
            <sz val="11"/>
            <color indexed="20"/>
            <rFont val="Times New Roman"/>
            <family val="1"/>
            <charset val="204"/>
          </rPr>
          <t>за 2021 г</t>
        </r>
        <r>
          <rPr>
            <sz val="11"/>
            <color indexed="81"/>
            <rFont val="Times New Roman"/>
            <family val="1"/>
            <charset val="204"/>
          </rPr>
          <t>.</t>
        </r>
      </text>
    </comment>
    <comment ref="C134" authorId="1" shapeId="0">
      <text>
        <r>
          <rPr>
            <sz val="10"/>
            <color indexed="81"/>
            <rFont val="Times New Roman"/>
            <family val="1"/>
            <charset val="204"/>
          </rPr>
          <t xml:space="preserve">Датата  на изготвяне се  въвежда във формат  </t>
        </r>
        <r>
          <rPr>
            <b/>
            <i/>
            <sz val="10"/>
            <color indexed="12"/>
            <rFont val="Times New Roman"/>
            <family val="1"/>
            <charset val="204"/>
          </rPr>
          <t>ДД</t>
        </r>
        <r>
          <rPr>
            <b/>
            <i/>
            <sz val="10"/>
            <color indexed="10"/>
            <rFont val="Times New Roman"/>
            <family val="1"/>
            <charset val="204"/>
          </rPr>
          <t>ММ</t>
        </r>
        <r>
          <rPr>
            <b/>
            <i/>
            <sz val="10"/>
            <color indexed="16"/>
            <rFont val="Times New Roman"/>
            <family val="1"/>
            <charset val="204"/>
          </rPr>
          <t>ГГГГ</t>
        </r>
        <r>
          <rPr>
            <sz val="10"/>
            <color indexed="81"/>
            <rFont val="Times New Roman"/>
            <family val="1"/>
            <charset val="204"/>
          </rPr>
          <t xml:space="preserve">.
</t>
        </r>
      </text>
    </comment>
  </commentList>
</comments>
</file>

<file path=xl/sharedStrings.xml><?xml version="1.0" encoding="utf-8"?>
<sst xmlns="http://schemas.openxmlformats.org/spreadsheetml/2006/main" count="266" uniqueCount="238">
  <si>
    <t xml:space="preserve"> (бюджетна организация, предприятие по чл. 165, ал. 1 от ЗПФ, поделение)</t>
  </si>
  <si>
    <t>ЕИК/БУЛСТАТ</t>
  </si>
  <si>
    <t>код по ЕБК</t>
  </si>
  <si>
    <t xml:space="preserve">                    Web-адрес</t>
  </si>
  <si>
    <t>e-mail</t>
  </si>
  <si>
    <t xml:space="preserve">      финансово-правна форма</t>
  </si>
  <si>
    <t xml:space="preserve">                           код от регистъра на бюджетните организации в СЕБРА</t>
  </si>
  <si>
    <t xml:space="preserve">                                                               ИНФОРМАЦИЯ ЗА ИЗГОТВЯНЕ НА  ОТЧЕТ ЗА КАСОВОТО ИЗПЪЛНЕНИЕ </t>
  </si>
  <si>
    <t>ГОДИНА</t>
  </si>
  <si>
    <t>ОТЧЕТ ЗА КАСОВОТО ИЗПЪЛНЕНИЕ НА БЮДЖЕТА, СМЕТКИТЕ ЗА СЕС И ЧУЖДИТЕ СРЕДСТВА</t>
  </si>
  <si>
    <t xml:space="preserve">                       НА БЮДЖЕТА, СМЕТКИТЕ ЗА СРЕДСТВАТА ОТ ЕВРОПЕЙСКИЯ СЪЮЗ И СМЕТКИТЕ ЗА ЧУЖДИ СРЕДСТВА КЪМ</t>
  </si>
  <si>
    <t>(В ЛЕВОВЕ)</t>
  </si>
  <si>
    <r>
      <rPr>
        <sz val="14"/>
        <color indexed="28"/>
        <rFont val="Times New Roman"/>
        <family val="1"/>
        <charset val="204"/>
      </rPr>
      <t xml:space="preserve">БЮДЖЕТ </t>
    </r>
    <r>
      <rPr>
        <sz val="12"/>
        <color indexed="28"/>
        <rFont val="Times New Roman"/>
        <family val="1"/>
        <charset val="204"/>
      </rPr>
      <t xml:space="preserve">Годишен         уточнен план                           </t>
    </r>
  </si>
  <si>
    <t xml:space="preserve">БЮДЖЕТ -ОТЧЕТ  </t>
  </si>
  <si>
    <t xml:space="preserve">Сметки за сред-ства от Европей-ския съюз-инди-кативни разчети                      </t>
  </si>
  <si>
    <t>Сметки за сред-ства от Евро-пейския съюз - ОТЧЕТ</t>
  </si>
  <si>
    <t xml:space="preserve">Сметки за чуж-ди средства - ОТЧЕТ                </t>
  </si>
  <si>
    <t xml:space="preserve">ОБЩО КАСОВ ОТЧЕТ  </t>
  </si>
  <si>
    <r>
      <rPr>
        <i/>
        <sz val="14"/>
        <rFont val="Times New Roman"/>
        <family val="1"/>
        <charset val="204"/>
      </rPr>
      <t xml:space="preserve">таблица            'OTCHET'         </t>
    </r>
    <r>
      <rPr>
        <sz val="12"/>
        <rFont val="Times New Roman"/>
        <family val="1"/>
        <charset val="204"/>
      </rPr>
      <t xml:space="preserve">Год. уточнен план                           </t>
    </r>
  </si>
  <si>
    <r>
      <rPr>
        <i/>
        <sz val="14"/>
        <rFont val="Times New Roman"/>
        <family val="1"/>
        <charset val="204"/>
      </rPr>
      <t xml:space="preserve">таблица 'OTCHET'  </t>
    </r>
    <r>
      <rPr>
        <b/>
        <sz val="14"/>
        <rFont val="Times New Roman"/>
        <family val="1"/>
        <charset val="204"/>
      </rPr>
      <t>ОТЧЕТ</t>
    </r>
  </si>
  <si>
    <t>§§ от ЕБК, които се включват в съответния показател</t>
  </si>
  <si>
    <t xml:space="preserve">                                  П О К А З А Т Е Л И</t>
  </si>
  <si>
    <t>П О К А З А Т Е Л И</t>
  </si>
  <si>
    <t xml:space="preserve">                                                                (а)</t>
  </si>
  <si>
    <t>(1)</t>
  </si>
  <si>
    <t>(2)</t>
  </si>
  <si>
    <t>(3)</t>
  </si>
  <si>
    <t>(4)</t>
  </si>
  <si>
    <t>(5)</t>
  </si>
  <si>
    <t>(6)=(2)+(4)+(5)</t>
  </si>
  <si>
    <t xml:space="preserve"> А. ПРИХОДИ, ПОМОЩИ И ДАРЕНИЯ</t>
  </si>
  <si>
    <t xml:space="preserve"> I. Постъпления от текущи приходи</t>
  </si>
  <si>
    <t xml:space="preserve"> 1. Приходи от данъци и осигурителни вноски</t>
  </si>
  <si>
    <t>приходни §§ 01-00 ÷ 20-00</t>
  </si>
  <si>
    <t xml:space="preserve"> 2. Приходи от такси и вноски</t>
  </si>
  <si>
    <t>приходни §§ 25-00, 26-00, 27-00, 36-08 и 36-10</t>
  </si>
  <si>
    <t xml:space="preserve">     в т.ч.  приходи от вноски</t>
  </si>
  <si>
    <t>приходни §§ 36-08 и 36-10</t>
  </si>
  <si>
    <t xml:space="preserve"> 3. Приходи от административни глоби, санкции и наказателни лихви</t>
  </si>
  <si>
    <t>приходни §§ 28-02 и 28-09</t>
  </si>
  <si>
    <t xml:space="preserve"> 4. Нетни приходи от продажби на услуги, стоки и продукция</t>
  </si>
  <si>
    <t>приходeн § 24-04</t>
  </si>
  <si>
    <t xml:space="preserve"> 5. Приходи от наеми</t>
  </si>
  <si>
    <t>приходни §§ 24-05 и 24-06</t>
  </si>
  <si>
    <t xml:space="preserve"> 6. Приходи от концесии и лицензии за ползване на публични активи</t>
  </si>
  <si>
    <t>приходни §§ 41-00 и 42-00</t>
  </si>
  <si>
    <t xml:space="preserve"> 7. Приходи от лихви</t>
  </si>
  <si>
    <t>приходни §§ 24-08 ÷ 24-19</t>
  </si>
  <si>
    <t xml:space="preserve"> 8. Приходи от дивиденти и дялово участие </t>
  </si>
  <si>
    <t>приходни §§ 24-01, 24-03 и 24-07</t>
  </si>
  <si>
    <t xml:space="preserve"> 9. Други текущи приходи и реализирани курсови разлики</t>
  </si>
  <si>
    <t>приходни §§ 36-01, 36-05 и 36-19</t>
  </si>
  <si>
    <t xml:space="preserve"> Общо за група І. Постъпления от текущи приходи</t>
  </si>
  <si>
    <t>сборен ред за група І. Постъпления от текущи приходи</t>
  </si>
  <si>
    <t xml:space="preserve"> IІ. Реализация на нефинансови активи и конфискувани средства</t>
  </si>
  <si>
    <t xml:space="preserve"> 1. Продажба на земя</t>
  </si>
  <si>
    <t>приходeн § 40-40</t>
  </si>
  <si>
    <t xml:space="preserve"> 2. Продажба на други нефинансови дълготрайни активи</t>
  </si>
  <si>
    <r>
      <t xml:space="preserve">приходeн § 40-00 </t>
    </r>
    <r>
      <rPr>
        <i/>
        <u/>
        <sz val="12"/>
        <color indexed="10"/>
        <rFont val="Times New Roman CYR"/>
        <charset val="204"/>
      </rPr>
      <t>без</t>
    </r>
    <r>
      <rPr>
        <sz val="12"/>
        <rFont val="Times New Roman CYR"/>
        <family val="1"/>
        <charset val="204"/>
      </rPr>
      <t xml:space="preserve"> §§ 40-40 и 40-71</t>
    </r>
  </si>
  <si>
    <t xml:space="preserve"> 3. Конфиск. средства и продажби на конфискувани и от залог нефин. активи </t>
  </si>
  <si>
    <t>приходeн § 28-01</t>
  </si>
  <si>
    <t xml:space="preserve"> Общо за група ІІ. Постъпления от продажби на нефинансови активи</t>
  </si>
  <si>
    <t>сборен ред за група ІІ. Постъпления от продажби на нефинансови активи</t>
  </si>
  <si>
    <t xml:space="preserve"> IІI. Внесен ДДС, др. данъци в/у продажбите и коректив за постъпления </t>
  </si>
  <si>
    <t xml:space="preserve"> 1. Внесен ДДС</t>
  </si>
  <si>
    <t xml:space="preserve"> 2. Внесен данък върху приходите от стопанска дейност</t>
  </si>
  <si>
    <t xml:space="preserve"> 3. Внесени други данъци върху продажбите</t>
  </si>
  <si>
    <t xml:space="preserve"> 4. Коректив за касови постъпления</t>
  </si>
  <si>
    <t xml:space="preserve"> ІІІ. Внесен ДДС и др. данъци в/у продажбите и коректив за постъпления</t>
  </si>
  <si>
    <r>
      <t xml:space="preserve">ІІІ. </t>
    </r>
    <r>
      <rPr>
        <b/>
        <sz val="11"/>
        <rFont val="Times New Roman CYR"/>
        <charset val="204"/>
      </rPr>
      <t>Внесен ДДС и др. д-ци в/у продажбите и коректив</t>
    </r>
    <r>
      <rPr>
        <b/>
        <sz val="12"/>
        <rFont val="Times New Roman CYR"/>
        <family val="1"/>
        <charset val="204"/>
      </rPr>
      <t xml:space="preserve"> - </t>
    </r>
    <r>
      <rPr>
        <b/>
        <sz val="11"/>
        <rFont val="Times New Roman CYR"/>
        <charset val="204"/>
      </rPr>
      <t>приходни</t>
    </r>
    <r>
      <rPr>
        <b/>
        <sz val="12"/>
        <rFont val="Times New Roman CYR"/>
        <family val="1"/>
        <charset val="204"/>
      </rPr>
      <t xml:space="preserve"> § 36-18 </t>
    </r>
    <r>
      <rPr>
        <b/>
        <sz val="11"/>
        <rFont val="Times New Roman CYR"/>
        <charset val="204"/>
      </rPr>
      <t xml:space="preserve">и </t>
    </r>
    <r>
      <rPr>
        <b/>
        <sz val="12"/>
        <rFont val="Times New Roman CYR"/>
        <family val="1"/>
        <charset val="204"/>
      </rPr>
      <t>37-00</t>
    </r>
  </si>
  <si>
    <t xml:space="preserve">     в т. ч. внесен ДДС</t>
  </si>
  <si>
    <t>приходен § 37-01</t>
  </si>
  <si>
    <t xml:space="preserve">                внесен данък в/у приходите от стопанска дейност</t>
  </si>
  <si>
    <t>приходен § 37-02</t>
  </si>
  <si>
    <t xml:space="preserve">                внесени други данъци, такси и вноски в/у продажбите</t>
  </si>
  <si>
    <t>приходен § 37-09</t>
  </si>
  <si>
    <t xml:space="preserve"> IV. Постъпления от застрахователни обезщетения</t>
  </si>
  <si>
    <r>
      <rPr>
        <b/>
        <sz val="11"/>
        <rFont val="Times New Roman CYR"/>
        <charset val="204"/>
      </rPr>
      <t>IV. Постъпления от застрахователни обезщетения</t>
    </r>
    <r>
      <rPr>
        <b/>
        <sz val="12"/>
        <rFont val="Times New Roman CYR"/>
        <family val="1"/>
        <charset val="204"/>
      </rPr>
      <t xml:space="preserve"> - приходни § 36-11 и 36-12</t>
    </r>
  </si>
  <si>
    <t xml:space="preserve"> V. Приходи от помощи и дарения</t>
  </si>
  <si>
    <t xml:space="preserve"> 1. Помощи и дарения от Европейския съюз</t>
  </si>
  <si>
    <t>приходни §§ 46-10, 46-20, 48-10 и 48-20</t>
  </si>
  <si>
    <t xml:space="preserve"> 2. Други помощи и дарения от чужбина</t>
  </si>
  <si>
    <t>приходни §§ 46-30 ÷ 46-80 и §§ 48-30 ÷ 48-80</t>
  </si>
  <si>
    <t xml:space="preserve"> 3. Други безвъзмездно получени средства по международни и други програми</t>
  </si>
  <si>
    <t>приходeн § 47-00</t>
  </si>
  <si>
    <t xml:space="preserve"> 4. Помощи и дарения от страната</t>
  </si>
  <si>
    <t>приходeн § 45-00</t>
  </si>
  <si>
    <t xml:space="preserve"> Общо за група V. Приходи от помощи и дарения</t>
  </si>
  <si>
    <t>сборен ред за група V. Приходи от помощи и дарения</t>
  </si>
  <si>
    <t xml:space="preserve"> А. ОБЩО ПРИХОДИ, ПОМОЩИ И ДАРЕНИЯ</t>
  </si>
  <si>
    <t xml:space="preserve"> сборен ред за А. ОБЩО ПРИХОДИ, ПОМОЩИ И ДАРЕНИЯ</t>
  </si>
  <si>
    <t xml:space="preserve"> Б. РАЗХОДИ И ПРИДОБИВАНЕ НА НЕФИНАНСОВИ АКТИВИ</t>
  </si>
  <si>
    <t xml:space="preserve"> I. Плащания за текущи нелихвени разходи</t>
  </si>
  <si>
    <t xml:space="preserve"> 1. Разходи за издръжка - нефинансови позиции</t>
  </si>
  <si>
    <r>
      <t>разходни §§ 10-00 (</t>
    </r>
    <r>
      <rPr>
        <i/>
        <u/>
        <sz val="12"/>
        <color indexed="10"/>
        <rFont val="Times New Roman CYR"/>
        <charset val="204"/>
      </rPr>
      <t>без</t>
    </r>
    <r>
      <rPr>
        <sz val="12"/>
        <rFont val="Times New Roman CYR"/>
        <family val="1"/>
        <charset val="204"/>
      </rPr>
      <t xml:space="preserve"> §§ 10-62, 10-63 и 10-69), 46-00 и § 00-98 </t>
    </r>
    <r>
      <rPr>
        <sz val="12"/>
        <rFont val="Times New Roman CYR"/>
        <charset val="204"/>
      </rPr>
      <t>(</t>
    </r>
    <r>
      <rPr>
        <i/>
        <u/>
        <sz val="12"/>
        <color indexed="10"/>
        <rFont val="Times New Roman CYR"/>
        <charset val="204"/>
      </rPr>
      <t>без</t>
    </r>
    <r>
      <rPr>
        <sz val="12"/>
        <rFont val="Times New Roman CYR"/>
        <family val="1"/>
        <charset val="204"/>
      </rPr>
      <t xml:space="preserve"> НОИ и НЗОК)</t>
    </r>
  </si>
  <si>
    <t xml:space="preserve"> 2. Разходи за застраховане и други финансови услуги</t>
  </si>
  <si>
    <t>разходни §§ 10-62, 10-63 и 10-69</t>
  </si>
  <si>
    <t xml:space="preserve"> 3. Платени данъци, такси и административни санкции</t>
  </si>
  <si>
    <t>разходен § 19-00</t>
  </si>
  <si>
    <t xml:space="preserve"> 4. Разходи за възнаграждения на персонал</t>
  </si>
  <si>
    <t>разходни §§ 01-00 и 02-00</t>
  </si>
  <si>
    <t xml:space="preserve"> 5. Разходи за осигурителни вноски</t>
  </si>
  <si>
    <t>разходни §§ 05-00 и 08-00</t>
  </si>
  <si>
    <t xml:space="preserve"> Общо за група І. Плащания за текущи нелихвени разходи</t>
  </si>
  <si>
    <t>сборен ред за група І. Плащания за текущи нелихвени разходи</t>
  </si>
  <si>
    <t xml:space="preserve"> IІ. Плащания за придобиване на нефинансови дълготрайни активи</t>
  </si>
  <si>
    <t xml:space="preserve"> 1. Придобиване на земя</t>
  </si>
  <si>
    <t>разходен § 54-00</t>
  </si>
  <si>
    <t xml:space="preserve"> 2. Придобиване на други дълготрайни материални активи</t>
  </si>
  <si>
    <t>разходни §§ 51-00 и 52-00</t>
  </si>
  <si>
    <t xml:space="preserve"> 3. Придобиване на нематериални дълготрайни активи</t>
  </si>
  <si>
    <t>разходен § 53-00</t>
  </si>
  <si>
    <t xml:space="preserve"> 4. Нето-прираст на държавния резерв и изкупуване на земеделска продукция </t>
  </si>
  <si>
    <r>
      <t xml:space="preserve">разходен § 57-00 и приходeн § 40-71 </t>
    </r>
    <r>
      <rPr>
        <i/>
        <sz val="12"/>
        <color indexed="10"/>
        <rFont val="Times New Roman CYR"/>
        <charset val="204"/>
      </rPr>
      <t>(-)</t>
    </r>
  </si>
  <si>
    <t xml:space="preserve">     в т. ч. постъпления от реализация на държавния резерв (-)</t>
  </si>
  <si>
    <r>
      <t xml:space="preserve">приходeн § 40-71 </t>
    </r>
    <r>
      <rPr>
        <i/>
        <sz val="12"/>
        <color indexed="10"/>
        <rFont val="Times New Roman CYR"/>
        <charset val="204"/>
      </rPr>
      <t>(-)</t>
    </r>
  </si>
  <si>
    <t xml:space="preserve"> Общо за група ІІ. Плащания за на нефинансови дълготрайни активи</t>
  </si>
  <si>
    <t>сборен ред за група ІІ. Плащания за на нефинансови дълготрайни активи</t>
  </si>
  <si>
    <t xml:space="preserve"> III. Плащания за разходи за лихви</t>
  </si>
  <si>
    <t xml:space="preserve"> 1. Разходи за лихви по банкови заеми и държавни (общински) ценни книжа</t>
  </si>
  <si>
    <t>разходни §§ 21-00 ÷ 28-00</t>
  </si>
  <si>
    <t xml:space="preserve"> 2. Разходи за лихви по други заеми и дългове</t>
  </si>
  <si>
    <t>разходен § 29-00</t>
  </si>
  <si>
    <t xml:space="preserve"> Общо за група ІІІ. Плащания за разходи за лихви</t>
  </si>
  <si>
    <t>сборен ред за група ІІІ. Плащания за разходи за лихви</t>
  </si>
  <si>
    <t xml:space="preserve"> IV. Трансфери към домакинства</t>
  </si>
  <si>
    <t xml:space="preserve"> 1. Осигурителни плащания и други текущи трансфери</t>
  </si>
  <si>
    <t xml:space="preserve">разходни §§ 39-00 ÷ 42-00 (за НОИ и НЗОК - и разходен § 00-98) </t>
  </si>
  <si>
    <t xml:space="preserve"> 2. Капиталови трансфери към домакинства</t>
  </si>
  <si>
    <t>разходен § 55-04</t>
  </si>
  <si>
    <t xml:space="preserve"> Общо за група ІV. Трансфери към домакинства</t>
  </si>
  <si>
    <t>сборен ред за група ІV. Трансфери към домакинства</t>
  </si>
  <si>
    <t xml:space="preserve"> V. Субсидии и капиталови трансфери</t>
  </si>
  <si>
    <t xml:space="preserve"> 1. Текущи субсидии и трансфери към други лица</t>
  </si>
  <si>
    <t>разходни §§ 33-00, 43-00, 44-00, 45-00 и 49-01</t>
  </si>
  <si>
    <t xml:space="preserve"> 2. Капиталови трансфери към други лица</t>
  </si>
  <si>
    <r>
      <t>разходни §§ 49-02 и 55-00 (</t>
    </r>
    <r>
      <rPr>
        <i/>
        <u/>
        <sz val="12"/>
        <color indexed="10"/>
        <rFont val="Times New Roman CYR"/>
        <charset val="204"/>
      </rPr>
      <t>без</t>
    </r>
    <r>
      <rPr>
        <sz val="12"/>
        <rFont val="Times New Roman CYR"/>
        <family val="1"/>
        <charset val="204"/>
      </rPr>
      <t xml:space="preserve"> § 55-04)</t>
    </r>
  </si>
  <si>
    <t xml:space="preserve"> Общо за група V. Субсидии и капиталови трансфери</t>
  </si>
  <si>
    <t>сборен ред за група V. Субсидии и капиталови трансфери</t>
  </si>
  <si>
    <t xml:space="preserve"> Б. ОБЩО РАЗХОДИ И ПРИДОБИВАНЕ НА НЕФИНАНСОВИ АКТИВИ</t>
  </si>
  <si>
    <r>
      <t xml:space="preserve"> сборен за ред Б. </t>
    </r>
    <r>
      <rPr>
        <b/>
        <sz val="11"/>
        <rFont val="Times New Roman"/>
        <family val="1"/>
        <charset val="204"/>
      </rPr>
      <t>ОБЩО РАЗХОДИ И ПРИДОБИВАНЕ НА НЕФИН. АКТИВИ</t>
    </r>
  </si>
  <si>
    <t xml:space="preserve"> В. ТРАНСФЕРИ И БЕЗЛИХВЕНИ ЗАЕМИ М/У БЮДЖ. ОРГАНИЗАЦИИ</t>
  </si>
  <si>
    <t xml:space="preserve"> 1. Трансфери между бюджетни организации (нето)</t>
  </si>
  <si>
    <t>трансферни параграфи §§ 30-00 ÷ 32-00 и 60-00 ÷ 69-00</t>
  </si>
  <si>
    <t xml:space="preserve"> 2. Временни безлихвени заеми между бюджетни организации (нето)</t>
  </si>
  <si>
    <t>трансферни параграфи §§ 74-00 ÷ 78-00</t>
  </si>
  <si>
    <t xml:space="preserve"> В. ОБЩО ТРАНСФЕРИ И  ЗАЕМИ М/У БЮДЖЕТНИ ОРГАНИЗАЦИИ</t>
  </si>
  <si>
    <r>
      <t xml:space="preserve"> сборен ред за  </t>
    </r>
    <r>
      <rPr>
        <b/>
        <sz val="11"/>
        <rFont val="Times New Roman"/>
        <family val="1"/>
        <charset val="204"/>
      </rPr>
      <t>В. ОБЩО ТРАНСФЕРИ И  ЗАЕМИ М/У БЮДЖ. ОРГАНИЗАЦИИ</t>
    </r>
  </si>
  <si>
    <t>Г. Бюджетно салдо: Дефицит (-) / излишък (+) = (А. - Б. + В. )</t>
  </si>
  <si>
    <t>Д. Финансиране на бюджетното салдо (Е. + Ж. + З. - И.)</t>
  </si>
  <si>
    <t xml:space="preserve"> Е. ОПЕРАЦИИ С ФИНАНСОВИ АКТИВИ</t>
  </si>
  <si>
    <t xml:space="preserve"> I. Придобиване и реализиране на дялове, акции и участия</t>
  </si>
  <si>
    <t xml:space="preserve"> 1. Придобиване на дялове, акции и участия в предприятия (-)</t>
  </si>
  <si>
    <t>финансиращи §§ 70-01 и 70-03</t>
  </si>
  <si>
    <t xml:space="preserve"> 2. Постъпления от реализация и приватизация на дялове, акциии и участия</t>
  </si>
  <si>
    <t>финансиращи §§ 70-10 и 90-00</t>
  </si>
  <si>
    <t xml:space="preserve"> Общо за група І. Придобиване и реализиране на дялове, акции и участия</t>
  </si>
  <si>
    <r>
      <t xml:space="preserve"> Сборен ред за група І. </t>
    </r>
    <r>
      <rPr>
        <b/>
        <sz val="11"/>
        <rFont val="Times New Roman CYR"/>
        <charset val="204"/>
      </rPr>
      <t>Придобиване и реализиране на дялове, акции и участия</t>
    </r>
  </si>
  <si>
    <t xml:space="preserve"> IІ. Предоставени заеми, възмездна фин. помощ и активирани гаранции</t>
  </si>
  <si>
    <t xml:space="preserve"> 1. Предоставени заеми и възмездна финансова помощ (-)</t>
  </si>
  <si>
    <t>финансиращи §§ 71-01, 72-01 и 79-01</t>
  </si>
  <si>
    <t xml:space="preserve"> 2. Получени погашения по предоставени заеми и възмездна фин. помощ (+)</t>
  </si>
  <si>
    <r>
      <t xml:space="preserve">финансиращи §§ 71-02, 72-02, 79-02 и 82-00 и </t>
    </r>
    <r>
      <rPr>
        <i/>
        <sz val="12"/>
        <color indexed="18"/>
        <rFont val="Times New Roman CYR"/>
        <charset val="204"/>
      </rPr>
      <t>§ 80-80</t>
    </r>
    <r>
      <rPr>
        <sz val="12"/>
        <rFont val="Times New Roman CYR"/>
        <family val="1"/>
        <charset val="204"/>
      </rPr>
      <t xml:space="preserve"> (ако е </t>
    </r>
    <r>
      <rPr>
        <i/>
        <sz val="12"/>
        <color indexed="18"/>
        <rFont val="Times New Roman CYR"/>
        <charset val="204"/>
      </rPr>
      <t>"плюс"</t>
    </r>
    <r>
      <rPr>
        <sz val="12"/>
        <rFont val="Times New Roman CYR"/>
        <family val="1"/>
        <charset val="204"/>
      </rPr>
      <t>)</t>
    </r>
  </si>
  <si>
    <t xml:space="preserve"> 3. Плащания по активирани гаранции  - главници по гарантирани заеми</t>
  </si>
  <si>
    <t>финансиращи §§ 73-20, 73-69 и 73-70</t>
  </si>
  <si>
    <t xml:space="preserve"> 4. Възстановени суми по активирани гаранции - главници</t>
  </si>
  <si>
    <t>финансиращи §§ 73-91 и 73-92</t>
  </si>
  <si>
    <t xml:space="preserve"> Общо за група ІІ. Предоставени заеми, възмездна фин. помощ и гаранции</t>
  </si>
  <si>
    <r>
      <t xml:space="preserve"> Сборен ред за група ІІ. </t>
    </r>
    <r>
      <rPr>
        <b/>
        <sz val="11"/>
        <rFont val="Times New Roman CYR"/>
        <charset val="204"/>
      </rPr>
      <t>Предоставени заеми, възмездна фин. помощ и гаранции</t>
    </r>
  </si>
  <si>
    <t xml:space="preserve"> IІI. Други операции с финансови активи</t>
  </si>
  <si>
    <t xml:space="preserve"> 1. Нето-операции с други ценни книжа  и фин. активи (кеш-мениджмънт)</t>
  </si>
  <si>
    <t>финансиращи §§ 91-01 и 92-00</t>
  </si>
  <si>
    <t xml:space="preserve"> 2. Други операции с финансови активи (нето)</t>
  </si>
  <si>
    <t>финансиращи §§ 73-93, 93-36, 93-38</t>
  </si>
  <si>
    <t xml:space="preserve"> Общо за група ІІІ. Други операции с финансови активи</t>
  </si>
  <si>
    <t xml:space="preserve">  Сборен ред за група ІІІ. Други операции с финансови активи</t>
  </si>
  <si>
    <t xml:space="preserve"> Е. ОБЩО ОПЕРАЦИИ С ФИНАНСОВИ АКТИВИ</t>
  </si>
  <si>
    <t xml:space="preserve"> Сборен ред за Е. ОБЩО ОПЕРАЦИИ С ФИНАНСОВИ АКТИВИ</t>
  </si>
  <si>
    <t xml:space="preserve"> Ж. ОПЕРАЦИИ С ФИНАНСОВИ ПАСИВИ</t>
  </si>
  <si>
    <t xml:space="preserve"> I. Емитирани държавни (общински) ценни книжа</t>
  </si>
  <si>
    <t xml:space="preserve"> 1. Постъпления от емисии на държавни (общински) ценни книжа (+)</t>
  </si>
  <si>
    <t>финансиращи §§ 81-11, 81-12 и 85-00</t>
  </si>
  <si>
    <t xml:space="preserve"> 2. Погашения по емисии на държавни (общински) ценни книжа) (-)</t>
  </si>
  <si>
    <t>финансиращи §§ 81-21, 81-22 и 86-00</t>
  </si>
  <si>
    <t xml:space="preserve"> Общо за група І. Емитирани държавни (общински) ценни книжа</t>
  </si>
  <si>
    <t xml:space="preserve"> Сборен ред за група І. Емитирани държавни (общински) ценни книжа</t>
  </si>
  <si>
    <t xml:space="preserve"> IІ. Заеми от банки и други лица</t>
  </si>
  <si>
    <t xml:space="preserve"> 1. Получени банкови и други заеми (+)</t>
  </si>
  <si>
    <t xml:space="preserve">финансиращи §§ 80-11, 80-12, 80-31, 80-32, 80-51, 80-52, 80-97, 83-11, 83-12, 83-71, 83-72 </t>
  </si>
  <si>
    <t xml:space="preserve"> 2. Погашения по получени банкови и други заеми (-)</t>
  </si>
  <si>
    <r>
      <t xml:space="preserve">§§ 80-17, 80-18, 80-37, 80-38, 80-57, 80-58, 80-98, 83-21, 83-22, 83-81, 83-82 и </t>
    </r>
    <r>
      <rPr>
        <i/>
        <sz val="10"/>
        <color indexed="10"/>
        <rFont val="Times New Roman Cyr"/>
        <charset val="204"/>
      </rPr>
      <t>§ 80-80</t>
    </r>
    <r>
      <rPr>
        <sz val="10"/>
        <rFont val="Times New Roman Cyr"/>
        <family val="1"/>
        <charset val="204"/>
      </rPr>
      <t xml:space="preserve"> (ако е </t>
    </r>
    <r>
      <rPr>
        <i/>
        <sz val="10"/>
        <color indexed="10"/>
        <rFont val="Times New Roman Cyr"/>
        <charset val="204"/>
      </rPr>
      <t>"минус"</t>
    </r>
    <r>
      <rPr>
        <sz val="10"/>
        <rFont val="Times New Roman Cyr"/>
        <family val="1"/>
        <charset val="204"/>
      </rPr>
      <t>)</t>
    </r>
  </si>
  <si>
    <t xml:space="preserve"> Общо за група ІІ. Заеми от банки и други лица</t>
  </si>
  <si>
    <t>Сборен ред за група ІІ. Заеми от банки и други лица</t>
  </si>
  <si>
    <t xml:space="preserve"> IІI. Финансиране чрез финансов лизинг и търговски кредит</t>
  </si>
  <si>
    <t xml:space="preserve"> 1. Получено финансиране по финансов лизинг и търговски кредит (+)</t>
  </si>
  <si>
    <t>финансиращ § 93-17</t>
  </si>
  <si>
    <t xml:space="preserve"> 2. Погашения по финансов лизинг и търговски кредит (-)</t>
  </si>
  <si>
    <t>финансиращ § 93-18</t>
  </si>
  <si>
    <t xml:space="preserve"> Общо за група ІІІ. Финансиране чрез фин. лизинг и търговски кредит</t>
  </si>
  <si>
    <t>Сборен ред за група ІІІ. Финансиране чрез фин. лизинг и търговски кредит</t>
  </si>
  <si>
    <t>ІV. Други операции с финансови пасиви</t>
  </si>
  <si>
    <t xml:space="preserve"> 1. Операции с чужди средства (нето)</t>
  </si>
  <si>
    <t>финансиращи §§ 93-01, 93-10, 93-55 и 93-56</t>
  </si>
  <si>
    <t xml:space="preserve"> 2. Друго финансиране - операции с пасиви (нето)</t>
  </si>
  <si>
    <t>финансиращи §§ 93-37 и 93-39</t>
  </si>
  <si>
    <t xml:space="preserve"> Общо за група ІV. Други операции с финансови пасиви</t>
  </si>
  <si>
    <t>Сборен ред за група ІV. Други операции с финансови пасиви</t>
  </si>
  <si>
    <t xml:space="preserve"> Ж. ОБЩО ОПЕРАЦИИ С ФИНАНСОВИ ПАСИВИ</t>
  </si>
  <si>
    <t xml:space="preserve"> Сборен ред за Ж. ОБЩО ОПЕРАЦИИ С ФИНАНСОВИ ПАСИВИ</t>
  </si>
  <si>
    <t xml:space="preserve"> З. НЕТО-РАЗЧЕТИ И ОПЕРАЦИИ</t>
  </si>
  <si>
    <t xml:space="preserve"> 1. Нето-операции за сметка на средства от Европейския съюз</t>
  </si>
  <si>
    <t>финансиращи §§ 93-21 ÷ 93-28</t>
  </si>
  <si>
    <t xml:space="preserve"> 2. Операции за сметка на други бюджети, сметки и фондове</t>
  </si>
  <si>
    <t>финансиращ § 88-00</t>
  </si>
  <si>
    <t xml:space="preserve"> 3. Други нето-разчети и операции на бюджетни организации</t>
  </si>
  <si>
    <r>
      <t>финансиращи §§ 87-00, 89-00, 93-30, 93-95, 93-96, 95-13 и 98-00</t>
    </r>
    <r>
      <rPr>
        <sz val="11"/>
        <rFont val="Times New Roman Cyr"/>
        <charset val="204"/>
      </rPr>
      <t xml:space="preserve"> (за ЦБ - и § 96-01 и 96-02)</t>
    </r>
  </si>
  <si>
    <t xml:space="preserve">     в т.ч. изменение на средства по сметки, включени в единната сметка</t>
  </si>
  <si>
    <t>финансиращ § 96-00</t>
  </si>
  <si>
    <t xml:space="preserve"> 4. Разлики от закръгления в хил. лв. (+/-)</t>
  </si>
  <si>
    <t>прилага се само за отчета в хил. лв.</t>
  </si>
  <si>
    <t xml:space="preserve"> З. ОБЩО НЕТО-РАЗЧЕТИ И ДРУГИ ОПЕРАЦИИ</t>
  </si>
  <si>
    <t xml:space="preserve"> Сборен ред за З. ОБЩО НЕТО-РАЗЧЕТИ И ДРУГИ НЕТНИ ПОЗИЦИИ</t>
  </si>
  <si>
    <t xml:space="preserve"> И. ИЗМЕНЕНИЕ НА ПАРИЧНИТЕ СРЕДСТВА</t>
  </si>
  <si>
    <t xml:space="preserve"> 1. Наличности на парични средства в началото на отчетния период</t>
  </si>
  <si>
    <r>
      <t xml:space="preserve">финансиращи §§ 95-01 ÷ 95-06, 95-21, 95-22, 96-01 и 96-03 (за ЦБ -  </t>
    </r>
    <r>
      <rPr>
        <i/>
        <u/>
        <sz val="12"/>
        <color indexed="10"/>
        <rFont val="Times New Roman CYR"/>
        <charset val="204"/>
      </rPr>
      <t>без</t>
    </r>
    <r>
      <rPr>
        <sz val="12"/>
        <rFont val="Times New Roman CYR"/>
        <family val="1"/>
        <charset val="204"/>
      </rPr>
      <t xml:space="preserve"> § 96-01 и 96-03)</t>
    </r>
  </si>
  <si>
    <t xml:space="preserve"> 2. Преоценка на наличности в чудестранна валута в края на отчетния период</t>
  </si>
  <si>
    <t>финансиращи §§ 95-14 и 95-49</t>
  </si>
  <si>
    <t xml:space="preserve"> 3. Наличности на парични средства в края на отчетния период</t>
  </si>
  <si>
    <r>
      <rPr>
        <sz val="12"/>
        <color indexed="10"/>
        <rFont val="Times New Roman CYR"/>
        <charset val="204"/>
      </rPr>
      <t>(-)</t>
    </r>
    <r>
      <rPr>
        <sz val="12"/>
        <rFont val="Times New Roman CYR"/>
        <family val="1"/>
        <charset val="204"/>
      </rPr>
      <t xml:space="preserve"> §§ 95-07 ÷ 95-12, 95-28, 95-29, 96-07 и 96-09 (за ЦБ - § </t>
    </r>
    <r>
      <rPr>
        <i/>
        <u/>
        <sz val="12"/>
        <color indexed="10"/>
        <rFont val="Times New Roman CYR"/>
        <charset val="204"/>
      </rPr>
      <t>без</t>
    </r>
    <r>
      <rPr>
        <sz val="12"/>
        <rFont val="Times New Roman CYR"/>
        <family val="1"/>
        <charset val="204"/>
      </rPr>
      <t xml:space="preserve"> 96-07 и 96-09)</t>
    </r>
  </si>
  <si>
    <t xml:space="preserve"> И. ИЗМЕНЕНИЕ НА ПАРИЧНИТЕ СРЕДСТВА (3. - 1. - 2.)</t>
  </si>
  <si>
    <t xml:space="preserve"> Сборен ред за И. ИЗМЕНЕНИЕ НА ПАРИЧНИТЕ СРЕДСТВА (3. - 1. - 2.)</t>
  </si>
  <si>
    <t xml:space="preserve">                                                              Дата:</t>
  </si>
  <si>
    <t xml:space="preserve">              ГЛ. СЧЕТОВОДИТЕЛ:</t>
  </si>
  <si>
    <t xml:space="preserve">                          РЪКОВОДИТЕЛ:</t>
  </si>
  <si>
    <r>
      <rPr>
        <b/>
        <i/>
        <sz val="10"/>
        <color indexed="18"/>
        <rFont val="Times New Roman CYR"/>
        <charset val="204"/>
      </rPr>
      <t xml:space="preserve">КОНТРОЛА </t>
    </r>
    <r>
      <rPr>
        <b/>
        <sz val="10"/>
        <rFont val="Times New Roman CYR"/>
        <family val="1"/>
        <charset val="204"/>
      </rPr>
      <t>- РАВНЕНИЕ МЕЖДУ БЮДЖЕТНО САЛДО И ФИНАНСИРАНЕ</t>
    </r>
  </si>
  <si>
    <r>
      <rPr>
        <b/>
        <i/>
        <sz val="10"/>
        <color indexed="16"/>
        <rFont val="Times New Roman CYR"/>
        <charset val="204"/>
      </rPr>
      <t>КОНТРОЛА</t>
    </r>
    <r>
      <rPr>
        <b/>
        <i/>
        <sz val="10"/>
        <color indexed="18"/>
        <rFont val="Times New Roman CYR"/>
        <charset val="204"/>
      </rPr>
      <t xml:space="preserve"> </t>
    </r>
    <r>
      <rPr>
        <b/>
        <sz val="10"/>
        <rFont val="Times New Roman CYR"/>
        <family val="1"/>
        <charset val="204"/>
      </rPr>
      <t>- РАВНЕНИЕ НА КАСОВИ ПОТОЦИ С НАЛИЧНОСТ</t>
    </r>
  </si>
  <si>
    <r>
      <rPr>
        <b/>
        <i/>
        <sz val="10"/>
        <color indexed="18"/>
        <rFont val="Times New Roman CYR"/>
        <charset val="204"/>
      </rPr>
      <t xml:space="preserve">КОНТРОЛА </t>
    </r>
    <r>
      <rPr>
        <b/>
        <sz val="10"/>
        <rFont val="Times New Roman CYR"/>
        <family val="1"/>
        <charset val="204"/>
      </rPr>
      <t xml:space="preserve">- РАВНЕНИЕ НА БЮДЖ. САЛДО И ФИНАНСИРАНЕ - </t>
    </r>
    <r>
      <rPr>
        <b/>
        <sz val="11"/>
        <rFont val="Times New Roman CYR"/>
        <charset val="204"/>
      </rPr>
      <t>неравнение</t>
    </r>
    <r>
      <rPr>
        <b/>
        <sz val="10"/>
        <rFont val="Times New Roman CYR"/>
        <family val="1"/>
        <charset val="204"/>
      </rPr>
      <t xml:space="preserve"> </t>
    </r>
    <r>
      <rPr>
        <b/>
        <i/>
        <sz val="10"/>
        <color indexed="18"/>
        <rFont val="Times New Roman CYR"/>
        <charset val="204"/>
      </rPr>
      <t>в левове</t>
    </r>
  </si>
  <si>
    <r>
      <rPr>
        <b/>
        <i/>
        <sz val="10"/>
        <color indexed="16"/>
        <rFont val="Times New Roman CYR"/>
        <charset val="204"/>
      </rPr>
      <t>КОНТРОЛА</t>
    </r>
    <r>
      <rPr>
        <b/>
        <i/>
        <sz val="10"/>
        <color indexed="18"/>
        <rFont val="Times New Roman CYR"/>
        <charset val="204"/>
      </rPr>
      <t xml:space="preserve"> </t>
    </r>
    <r>
      <rPr>
        <b/>
        <sz val="10"/>
        <rFont val="Times New Roman CYR"/>
        <family val="1"/>
        <charset val="204"/>
      </rPr>
      <t xml:space="preserve">- РАВНЕНИЕ НА КАСОВИ ПОТОЦИ С НАЛИЧНОСТ - </t>
    </r>
    <r>
      <rPr>
        <b/>
        <sz val="11"/>
        <rFont val="Times New Roman CYR"/>
        <charset val="204"/>
      </rPr>
      <t>неравнение</t>
    </r>
    <r>
      <rPr>
        <b/>
        <sz val="10"/>
        <rFont val="Times New Roman CYR"/>
        <family val="1"/>
        <charset val="204"/>
      </rPr>
      <t xml:space="preserve"> </t>
    </r>
    <r>
      <rPr>
        <b/>
        <i/>
        <sz val="10"/>
        <color indexed="16"/>
        <rFont val="Times New Roman CYR"/>
        <charset val="204"/>
      </rPr>
      <t>в левове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</si>
</sst>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164" formatCode="#,##0;\(#,##0\)"/>
    <numFmt numFmtId="169" formatCode="000&quot; &quot;000&quot; &quot;000"/>
    <numFmt numFmtId="170" formatCode="0&quot; &quot;0&quot; &quot;0&quot; &quot;0"/>
    <numFmt numFmtId="171" formatCode="#,##0;[Red]\(#,##0\)"/>
    <numFmt numFmtId="172" formatCode="dd\.m\.yyyy\ &quot;г.&quot;;@"/>
    <numFmt numFmtId="173" formatCode="&quot;МАКЕТ ЗА &quot;0000&quot; г.&quot;"/>
    <numFmt numFmtId="174" formatCode="0.0"/>
    <numFmt numFmtId="175" formatCode="&quot;БЮДЖЕТ Годишен         уточнен план &quot;0000&quot; г.&quot;"/>
    <numFmt numFmtId="176" formatCode="&quot;за &quot;0000&quot; г.&quot;"/>
    <numFmt numFmtId="177" formatCode="#,##0&quot; &quot;;[Red]\(#,##0\)"/>
    <numFmt numFmtId="178" formatCode="00&quot;.&quot;00&quot;.&quot;0000&quot; г.&quot;"/>
  </numFmts>
  <fonts count="90">
    <font>
      <sz val="10"/>
      <name val="Hebar"/>
      <charset val="204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2"/>
      <color rgb="FF000099"/>
      <name val="Times New Roman CYR"/>
      <charset val="204"/>
    </font>
    <font>
      <sz val="11"/>
      <color rgb="FF000099"/>
      <name val="Times New Roman CYR"/>
      <family val="1"/>
      <charset val="204"/>
    </font>
    <font>
      <sz val="12"/>
      <color rgb="FF000099"/>
      <name val="Times New Roman"/>
      <family val="1"/>
      <charset val="204"/>
    </font>
    <font>
      <sz val="11"/>
      <color rgb="FF000099"/>
      <name val="Times New Roman Cyr"/>
      <charset val="204"/>
    </font>
    <font>
      <b/>
      <sz val="10"/>
      <name val="Times New Roman"/>
      <family val="1"/>
      <charset val="204"/>
    </font>
    <font>
      <b/>
      <i/>
      <sz val="12"/>
      <color rgb="FF000099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rgb="FF000099"/>
      <name val="Times New Roman CYR"/>
      <charset val="204"/>
    </font>
    <font>
      <b/>
      <sz val="11"/>
      <color rgb="FF000099"/>
      <name val="Times New Roman CYR"/>
      <charset val="204"/>
    </font>
    <font>
      <sz val="10"/>
      <name val="Times New Roman Cyr"/>
      <family val="1"/>
      <charset val="204"/>
    </font>
    <font>
      <u/>
      <sz val="10"/>
      <color theme="10"/>
      <name val="Hebar"/>
      <charset val="204"/>
    </font>
    <font>
      <b/>
      <i/>
      <sz val="14"/>
      <color rgb="FF000099"/>
      <name val="Times New Roman Cyr"/>
      <charset val="204"/>
    </font>
    <font>
      <b/>
      <i/>
      <sz val="13"/>
      <color rgb="FF000099"/>
      <name val="Times New Roman Cyr"/>
      <charset val="204"/>
    </font>
    <font>
      <b/>
      <sz val="12"/>
      <color rgb="FF800000"/>
      <name val="Times New Roman CYR"/>
      <charset val="204"/>
    </font>
    <font>
      <sz val="12"/>
      <name val="Times New Roman CYR"/>
      <charset val="204"/>
    </font>
    <font>
      <b/>
      <sz val="10"/>
      <color rgb="FF000099"/>
      <name val="Times New Roman"/>
      <family val="1"/>
      <charset val="204"/>
    </font>
    <font>
      <b/>
      <sz val="12"/>
      <color rgb="FF000099"/>
      <name val="Times New Roman Cyr"/>
      <family val="1"/>
      <charset val="204"/>
    </font>
    <font>
      <b/>
      <i/>
      <sz val="12"/>
      <color rgb="FFA50021"/>
      <name val="Times New Roman Cyr"/>
      <charset val="204"/>
    </font>
    <font>
      <b/>
      <sz val="12"/>
      <name val="Times New Roman CYR"/>
      <family val="1"/>
      <charset val="204"/>
    </font>
    <font>
      <b/>
      <sz val="9"/>
      <color rgb="FF000099"/>
      <name val="Times New Roman"/>
      <family val="1"/>
      <charset val="204"/>
    </font>
    <font>
      <sz val="10"/>
      <color rgb="FF000099"/>
      <name val="Times New Roman Cyr"/>
      <family val="1"/>
      <charset val="204"/>
    </font>
    <font>
      <sz val="12"/>
      <color rgb="FF000099"/>
      <name val="Times New Roman CYR"/>
      <family val="1"/>
      <charset val="204"/>
    </font>
    <font>
      <b/>
      <i/>
      <sz val="12"/>
      <color rgb="FF000099"/>
      <name val="Times New Roman Bold"/>
      <charset val="204"/>
    </font>
    <font>
      <b/>
      <i/>
      <sz val="14"/>
      <color rgb="FF000099"/>
      <name val="Times New Roman bold"/>
      <charset val="204"/>
    </font>
    <font>
      <b/>
      <i/>
      <sz val="12"/>
      <color rgb="FFFFFF00"/>
      <name val="Times New Roman"/>
      <family val="1"/>
      <charset val="204"/>
    </font>
    <font>
      <b/>
      <i/>
      <sz val="14"/>
      <name val="Times New Roman bold"/>
      <charset val="204"/>
    </font>
    <font>
      <b/>
      <sz val="12"/>
      <name val="Times New Roman"/>
      <family val="1"/>
      <charset val="204"/>
    </font>
    <font>
      <sz val="12"/>
      <color rgb="FF660066"/>
      <name val="Times New Roman"/>
      <family val="1"/>
      <charset val="204"/>
    </font>
    <font>
      <sz val="14"/>
      <color indexed="28"/>
      <name val="Times New Roman"/>
      <family val="1"/>
      <charset val="204"/>
    </font>
    <font>
      <sz val="12"/>
      <color indexed="28"/>
      <name val="Times New Roman"/>
      <family val="1"/>
      <charset val="204"/>
    </font>
    <font>
      <b/>
      <sz val="14"/>
      <color rgb="FF660066"/>
      <name val="Times New Roman"/>
      <family val="1"/>
      <charset val="204"/>
    </font>
    <font>
      <sz val="11"/>
      <color rgb="FF000099"/>
      <name val="Times New Roman"/>
      <family val="1"/>
      <charset val="204"/>
    </font>
    <font>
      <b/>
      <sz val="12"/>
      <color rgb="FF000099"/>
      <name val="Times New Roman"/>
      <family val="1"/>
      <charset val="204"/>
    </font>
    <font>
      <b/>
      <sz val="12"/>
      <color rgb="FF800000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color rgb="FF660066"/>
      <name val="Times New Roman"/>
      <family val="1"/>
      <charset val="204"/>
    </font>
    <font>
      <sz val="10"/>
      <color rgb="FFFFFFCC"/>
      <name val="Times New Roman"/>
      <family val="1"/>
      <charset val="204"/>
    </font>
    <font>
      <b/>
      <sz val="11"/>
      <name val="Times New Roman CYR"/>
      <family val="1"/>
      <charset val="204"/>
    </font>
    <font>
      <sz val="12"/>
      <name val="Times New Roman CYR"/>
      <family val="1"/>
      <charset val="204"/>
    </font>
    <font>
      <i/>
      <sz val="12"/>
      <name val="Times New Roman CYR"/>
      <charset val="204"/>
    </font>
    <font>
      <b/>
      <i/>
      <sz val="12"/>
      <name val="Times New Roman"/>
      <family val="1"/>
      <charset val="204"/>
    </font>
    <font>
      <i/>
      <u/>
      <sz val="12"/>
      <color indexed="10"/>
      <name val="Times New Roman CYR"/>
      <charset val="204"/>
    </font>
    <font>
      <b/>
      <sz val="11"/>
      <name val="Times New Roman CYR"/>
      <charset val="204"/>
    </font>
    <font>
      <i/>
      <sz val="12"/>
      <color indexed="10"/>
      <name val="Times New Roman CYR"/>
      <charset val="204"/>
    </font>
    <font>
      <b/>
      <sz val="12"/>
      <color rgb="FFFFFF00"/>
      <name val="Times New Roman"/>
      <family val="1"/>
      <charset val="204"/>
    </font>
    <font>
      <sz val="10"/>
      <color theme="0"/>
      <name val="Times New Roman"/>
      <family val="1"/>
      <charset val="204"/>
    </font>
    <font>
      <b/>
      <sz val="10"/>
      <color theme="0"/>
      <name val="Times New Roman"/>
      <family val="1"/>
      <charset val="204"/>
    </font>
    <font>
      <sz val="11"/>
      <name val="Times New Roman"/>
      <family val="1"/>
      <charset val="204"/>
    </font>
    <font>
      <i/>
      <sz val="12"/>
      <color indexed="18"/>
      <name val="Times New Roman CYR"/>
      <charset val="204"/>
    </font>
    <font>
      <sz val="10"/>
      <name val="Times New Roman CYR"/>
      <charset val="204"/>
    </font>
    <font>
      <i/>
      <sz val="10"/>
      <color indexed="10"/>
      <name val="Times New Roman Cyr"/>
      <charset val="204"/>
    </font>
    <font>
      <sz val="11"/>
      <name val="Times New Roman Cyr"/>
      <charset val="204"/>
    </font>
    <font>
      <i/>
      <sz val="12"/>
      <color theme="0" tint="-4.9989318521683403E-2"/>
      <name val="Times New Roman CYR"/>
      <charset val="204"/>
    </font>
    <font>
      <sz val="12"/>
      <color rgb="FF660066"/>
      <name val="Times New Roman CYR"/>
      <family val="1"/>
      <charset val="204"/>
    </font>
    <font>
      <sz val="12"/>
      <color indexed="10"/>
      <name val="Times New Roman CYR"/>
      <charset val="204"/>
    </font>
    <font>
      <b/>
      <sz val="14"/>
      <name val="Times New Roman Cyr"/>
      <family val="1"/>
      <charset val="204"/>
    </font>
    <font>
      <b/>
      <i/>
      <sz val="10"/>
      <color indexed="12"/>
      <name val="Times New Roman CYR"/>
      <charset val="204"/>
    </font>
    <font>
      <b/>
      <i/>
      <sz val="10"/>
      <color indexed="18"/>
      <name val="Times New Roman CYR"/>
      <charset val="204"/>
    </font>
    <font>
      <b/>
      <sz val="10"/>
      <name val="Times New Roman CYR"/>
      <family val="1"/>
      <charset val="204"/>
    </font>
    <font>
      <sz val="12"/>
      <color indexed="20"/>
      <name val="Times New Roman CYR"/>
      <charset val="204"/>
    </font>
    <font>
      <b/>
      <sz val="12"/>
      <color indexed="20"/>
      <name val="Times New Roman CYR"/>
      <family val="1"/>
      <charset val="204"/>
    </font>
    <font>
      <sz val="12"/>
      <color indexed="20"/>
      <name val="Times New Roman CYR"/>
      <family val="1"/>
      <charset val="204"/>
    </font>
    <font>
      <b/>
      <sz val="12"/>
      <name val="Times New Roman CYR"/>
      <charset val="204"/>
    </font>
    <font>
      <b/>
      <i/>
      <sz val="10"/>
      <color indexed="16"/>
      <name val="Times New Roman CYR"/>
      <charset val="204"/>
    </font>
    <font>
      <b/>
      <sz val="12"/>
      <name val="Times New Roman CYR"/>
      <family val="1"/>
    </font>
    <font>
      <sz val="12"/>
      <color rgb="FFFFFF99"/>
      <name val="Times New Roman CYR"/>
      <charset val="204"/>
    </font>
    <font>
      <b/>
      <sz val="12"/>
      <color rgb="FFFFFF99"/>
      <name val="Times New Roman CYR"/>
      <family val="1"/>
      <charset val="204"/>
    </font>
    <font>
      <sz val="12"/>
      <color rgb="FFCCFFCC"/>
      <name val="Times New Roman CYR"/>
      <family val="1"/>
      <charset val="204"/>
    </font>
    <font>
      <b/>
      <sz val="12"/>
      <color rgb="FFCCFFCC"/>
      <name val="Times New Roman CYR"/>
      <family val="1"/>
      <charset val="204"/>
    </font>
    <font>
      <b/>
      <sz val="12"/>
      <color rgb="FFCCCCFF"/>
      <name val="Times New Roman CYR"/>
      <charset val="204"/>
    </font>
    <font>
      <b/>
      <sz val="12"/>
      <color theme="0"/>
      <name val="Times New Roman Cyr"/>
      <family val="1"/>
      <charset val="204"/>
    </font>
    <font>
      <sz val="10"/>
      <color indexed="81"/>
      <name val="Times New Roman"/>
      <family val="1"/>
      <charset val="204"/>
    </font>
    <font>
      <i/>
      <u/>
      <sz val="10"/>
      <color indexed="10"/>
      <name val="Times New Roman"/>
      <family val="1"/>
      <charset val="204"/>
    </font>
    <font>
      <b/>
      <i/>
      <u/>
      <sz val="10"/>
      <color indexed="10"/>
      <name val="Times New Roman"/>
      <family val="1"/>
      <charset val="204"/>
    </font>
    <font>
      <b/>
      <i/>
      <sz val="10"/>
      <color indexed="81"/>
      <name val="Times New Roman"/>
      <family val="1"/>
      <charset val="204"/>
    </font>
    <font>
      <b/>
      <i/>
      <sz val="10"/>
      <color indexed="10"/>
      <name val="Times New Roman"/>
      <family val="1"/>
      <charset val="204"/>
    </font>
    <font>
      <sz val="11"/>
      <color indexed="81"/>
      <name val="Times New Roman"/>
      <family val="1"/>
      <charset val="204"/>
    </font>
    <font>
      <b/>
      <i/>
      <sz val="11"/>
      <color indexed="81"/>
      <name val="Times New Roman"/>
      <family val="1"/>
      <charset val="204"/>
    </font>
    <font>
      <b/>
      <i/>
      <sz val="11"/>
      <color indexed="18"/>
      <name val="Times New Roman"/>
      <family val="1"/>
      <charset val="204"/>
    </font>
    <font>
      <sz val="11"/>
      <color indexed="18"/>
      <name val="Times New Roman"/>
      <family val="1"/>
      <charset val="204"/>
    </font>
    <font>
      <b/>
      <i/>
      <u/>
      <sz val="11"/>
      <color indexed="20"/>
      <name val="Times New Roman"/>
      <family val="1"/>
      <charset val="204"/>
    </font>
    <font>
      <b/>
      <i/>
      <sz val="10"/>
      <color indexed="12"/>
      <name val="Times New Roman"/>
      <family val="1"/>
      <charset val="204"/>
    </font>
    <font>
      <b/>
      <i/>
      <sz val="10"/>
      <color indexed="16"/>
      <name val="Times New Roman"/>
      <family val="1"/>
      <charset val="204"/>
    </font>
  </fonts>
  <fills count="22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indexed="26"/>
        <bgColor indexed="26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0FDCF"/>
        <bgColor indexed="64"/>
      </patternFill>
    </fill>
    <fill>
      <patternFill patternType="solid">
        <fgColor rgb="FF000099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0FFC9"/>
        <bgColor indexed="64"/>
      </patternFill>
    </fill>
    <fill>
      <patternFill patternType="solid">
        <fgColor rgb="FFEFEFFF"/>
        <bgColor indexed="64"/>
      </patternFill>
    </fill>
    <fill>
      <patternFill patternType="solid">
        <fgColor rgb="FFEAEAEA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rgb="FFE1FEAC"/>
        <bgColor indexed="64"/>
      </patternFill>
    </fill>
    <fill>
      <patternFill patternType="solid">
        <fgColor rgb="FFE2F999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E7E7FF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9"/>
        <bgColor indexed="64"/>
      </patternFill>
    </fill>
  </fills>
  <borders count="8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double">
        <color indexed="64"/>
      </left>
      <right style="double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 style="double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double">
        <color indexed="64"/>
      </left>
      <right style="double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double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25"/>
      </left>
      <right style="thin">
        <color indexed="64"/>
      </right>
      <top style="medium">
        <color indexed="25"/>
      </top>
      <bottom style="thin">
        <color indexed="64"/>
      </bottom>
      <diagonal/>
    </border>
    <border>
      <left style="thin">
        <color indexed="64"/>
      </left>
      <right style="medium">
        <color indexed="25"/>
      </right>
      <top style="medium">
        <color indexed="25"/>
      </top>
      <bottom style="thin">
        <color indexed="64"/>
      </bottom>
      <diagonal/>
    </border>
    <border>
      <left style="medium">
        <color indexed="25"/>
      </left>
      <right style="medium">
        <color indexed="25"/>
      </right>
      <top style="medium">
        <color indexed="25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25"/>
      </left>
      <right style="thin">
        <color indexed="64"/>
      </right>
      <top style="thin">
        <color indexed="64"/>
      </top>
      <bottom style="medium">
        <color indexed="25"/>
      </bottom>
      <diagonal/>
    </border>
    <border>
      <left style="thin">
        <color indexed="64"/>
      </left>
      <right style="medium">
        <color indexed="25"/>
      </right>
      <top style="thin">
        <color indexed="64"/>
      </top>
      <bottom style="medium">
        <color indexed="25"/>
      </bottom>
      <diagonal/>
    </border>
    <border>
      <left style="medium">
        <color indexed="25"/>
      </left>
      <right style="medium">
        <color indexed="25"/>
      </right>
      <top style="thin">
        <color indexed="64"/>
      </top>
      <bottom style="medium">
        <color indexed="25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8">
    <xf numFmtId="0" fontId="0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14" fillId="0" borderId="0" applyNumberFormat="0" applyFill="0" applyBorder="0" applyAlignment="0" applyProtection="0"/>
    <xf numFmtId="0" fontId="3" fillId="0" borderId="0"/>
    <xf numFmtId="0" fontId="3" fillId="0" borderId="0"/>
  </cellStyleXfs>
  <cellXfs count="445">
    <xf numFmtId="0" fontId="0" fillId="0" borderId="0" xfId="0"/>
    <xf numFmtId="0" fontId="2" fillId="2" borderId="0" xfId="1" applyFont="1" applyFill="1" applyBorder="1" applyProtection="1"/>
    <xf numFmtId="0" fontId="4" fillId="2" borderId="0" xfId="2" quotePrefix="1" applyFont="1" applyFill="1" applyAlignment="1" applyProtection="1">
      <alignment vertical="center"/>
    </xf>
    <xf numFmtId="0" fontId="2" fillId="2" borderId="0" xfId="1" applyFont="1" applyFill="1" applyProtection="1"/>
    <xf numFmtId="0" fontId="5" fillId="2" borderId="0" xfId="3" applyFont="1" applyFill="1" applyProtection="1"/>
    <xf numFmtId="0" fontId="6" fillId="2" borderId="0" xfId="1" applyFont="1" applyFill="1" applyAlignment="1" applyProtection="1">
      <alignment horizontal="center" vertical="center"/>
    </xf>
    <xf numFmtId="0" fontId="7" fillId="2" borderId="0" xfId="4" applyFont="1" applyFill="1" applyBorder="1" applyAlignment="1" applyProtection="1">
      <alignment horizontal="left"/>
    </xf>
    <xf numFmtId="0" fontId="4" fillId="3" borderId="0" xfId="4" applyFont="1" applyFill="1" applyAlignment="1" applyProtection="1">
      <alignment horizontal="left"/>
    </xf>
    <xf numFmtId="0" fontId="8" fillId="2" borderId="0" xfId="1" applyFont="1" applyFill="1" applyBorder="1" applyProtection="1"/>
    <xf numFmtId="0" fontId="9" fillId="2" borderId="0" xfId="0" applyNumberFormat="1" applyFont="1" applyFill="1" applyBorder="1" applyAlignment="1" applyProtection="1">
      <alignment horizontal="left"/>
    </xf>
    <xf numFmtId="0" fontId="6" fillId="2" borderId="0" xfId="1" applyNumberFormat="1" applyFont="1" applyFill="1" applyAlignment="1" applyProtection="1">
      <alignment horizontal="center" vertical="center"/>
    </xf>
    <xf numFmtId="0" fontId="8" fillId="2" borderId="0" xfId="1" applyNumberFormat="1" applyFont="1" applyFill="1" applyBorder="1" applyProtection="1"/>
    <xf numFmtId="0" fontId="10" fillId="4" borderId="0" xfId="1" applyFont="1" applyFill="1" applyBorder="1" applyProtection="1"/>
    <xf numFmtId="0" fontId="2" fillId="4" borderId="0" xfId="1" applyFont="1" applyFill="1" applyBorder="1" applyProtection="1"/>
    <xf numFmtId="0" fontId="11" fillId="5" borderId="1" xfId="2" quotePrefix="1" applyFont="1" applyFill="1" applyBorder="1" applyAlignment="1" applyProtection="1">
      <alignment horizontal="center" vertical="center"/>
    </xf>
    <xf numFmtId="0" fontId="11" fillId="5" borderId="2" xfId="2" quotePrefix="1" applyFont="1" applyFill="1" applyBorder="1" applyAlignment="1" applyProtection="1">
      <alignment horizontal="center" vertical="center"/>
    </xf>
    <xf numFmtId="0" fontId="11" fillId="5" borderId="3" xfId="2" quotePrefix="1" applyFont="1" applyFill="1" applyBorder="1" applyAlignment="1" applyProtection="1">
      <alignment horizontal="center" vertical="center"/>
    </xf>
    <xf numFmtId="0" fontId="8" fillId="2" borderId="0" xfId="1" applyFont="1" applyFill="1" applyAlignment="1" applyProtection="1">
      <alignment horizontal="right"/>
    </xf>
    <xf numFmtId="169" fontId="12" fillId="5" borderId="4" xfId="3" applyNumberFormat="1" applyFont="1" applyFill="1" applyBorder="1" applyAlignment="1" applyProtection="1">
      <alignment horizontal="center" vertical="center"/>
    </xf>
    <xf numFmtId="49" fontId="11" fillId="5" borderId="4" xfId="2" applyNumberFormat="1" applyFont="1" applyFill="1" applyBorder="1" applyAlignment="1" applyProtection="1">
      <alignment horizontal="center" vertical="center"/>
    </xf>
    <xf numFmtId="0" fontId="13" fillId="2" borderId="0" xfId="3" applyFont="1" applyFill="1" applyBorder="1" applyAlignment="1" applyProtection="1">
      <alignment horizontal="center"/>
    </xf>
    <xf numFmtId="170" fontId="14" fillId="5" borderId="1" xfId="5" applyNumberFormat="1" applyFill="1" applyBorder="1" applyAlignment="1" applyProtection="1">
      <alignment horizontal="center" vertical="center"/>
    </xf>
    <xf numFmtId="170" fontId="7" fillId="5" borderId="3" xfId="2" applyNumberFormat="1" applyFont="1" applyFill="1" applyBorder="1" applyAlignment="1" applyProtection="1">
      <alignment horizontal="center" vertical="center"/>
    </xf>
    <xf numFmtId="0" fontId="14" fillId="5" borderId="1" xfId="5" applyFill="1" applyBorder="1" applyAlignment="1" applyProtection="1">
      <alignment horizontal="center"/>
    </xf>
    <xf numFmtId="0" fontId="7" fillId="5" borderId="2" xfId="4" applyFont="1" applyFill="1" applyBorder="1" applyAlignment="1" applyProtection="1">
      <alignment horizontal="center"/>
    </xf>
    <xf numFmtId="0" fontId="7" fillId="5" borderId="3" xfId="4" applyFont="1" applyFill="1" applyBorder="1" applyAlignment="1" applyProtection="1">
      <alignment horizontal="center"/>
    </xf>
    <xf numFmtId="0" fontId="13" fillId="2" borderId="0" xfId="3" applyFont="1" applyFill="1" applyProtection="1"/>
    <xf numFmtId="0" fontId="15" fillId="5" borderId="4" xfId="0" applyNumberFormat="1" applyFont="1" applyFill="1" applyBorder="1" applyAlignment="1" applyProtection="1">
      <alignment horizontal="center" vertical="center"/>
    </xf>
    <xf numFmtId="0" fontId="16" fillId="5" borderId="4" xfId="2" applyNumberFormat="1" applyFont="1" applyFill="1" applyBorder="1" applyAlignment="1" applyProtection="1">
      <alignment horizontal="center" vertical="center"/>
    </xf>
    <xf numFmtId="0" fontId="13" fillId="2" borderId="0" xfId="3" applyNumberFormat="1" applyFont="1" applyFill="1" applyProtection="1"/>
    <xf numFmtId="1" fontId="17" fillId="6" borderId="1" xfId="2" applyNumberFormat="1" applyFont="1" applyFill="1" applyBorder="1" applyAlignment="1" applyProtection="1">
      <alignment horizontal="center" vertical="center"/>
    </xf>
    <xf numFmtId="1" fontId="17" fillId="6" borderId="3" xfId="2" applyNumberFormat="1" applyFont="1" applyFill="1" applyBorder="1" applyAlignment="1" applyProtection="1">
      <alignment horizontal="center" vertical="center"/>
    </xf>
    <xf numFmtId="0" fontId="13" fillId="4" borderId="0" xfId="3" applyFont="1" applyFill="1" applyProtection="1"/>
    <xf numFmtId="0" fontId="18" fillId="2" borderId="0" xfId="2" quotePrefix="1" applyFont="1" applyFill="1" applyAlignment="1" applyProtection="1">
      <alignment vertical="center"/>
    </xf>
    <xf numFmtId="0" fontId="8" fillId="2" borderId="0" xfId="1" quotePrefix="1" applyFont="1" applyFill="1" applyAlignment="1" applyProtection="1">
      <alignment horizontal="left"/>
    </xf>
    <xf numFmtId="0" fontId="8" fillId="2" borderId="0" xfId="1" quotePrefix="1" applyNumberFormat="1" applyFont="1" applyFill="1" applyAlignment="1" applyProtection="1">
      <alignment horizontal="left"/>
    </xf>
    <xf numFmtId="0" fontId="11" fillId="2" borderId="0" xfId="2" quotePrefix="1" applyFont="1" applyFill="1" applyBorder="1" applyAlignment="1" applyProtection="1"/>
    <xf numFmtId="0" fontId="19" fillId="2" borderId="0" xfId="1" applyFont="1" applyFill="1" applyBorder="1" applyAlignment="1" applyProtection="1">
      <alignment horizontal="right"/>
    </xf>
    <xf numFmtId="0" fontId="20" fillId="2" borderId="0" xfId="3" applyFont="1" applyFill="1" applyBorder="1" applyAlignment="1" applyProtection="1">
      <alignment horizontal="right"/>
    </xf>
    <xf numFmtId="170" fontId="21" fillId="5" borderId="4" xfId="4" applyNumberFormat="1" applyFont="1" applyFill="1" applyBorder="1" applyAlignment="1" applyProtection="1">
      <alignment horizontal="center" vertical="center"/>
    </xf>
    <xf numFmtId="0" fontId="12" fillId="2" borderId="0" xfId="4" applyFont="1" applyFill="1" applyBorder="1" applyAlignment="1" applyProtection="1">
      <alignment horizontal="left"/>
    </xf>
    <xf numFmtId="0" fontId="22" fillId="2" borderId="0" xfId="3" applyFont="1" applyFill="1" applyBorder="1" applyAlignment="1" applyProtection="1">
      <alignment horizontal="right"/>
    </xf>
    <xf numFmtId="0" fontId="23" fillId="2" borderId="0" xfId="1" applyFont="1" applyFill="1" applyBorder="1" applyAlignment="1" applyProtection="1">
      <alignment horizontal="center"/>
    </xf>
    <xf numFmtId="0" fontId="24" fillId="2" borderId="0" xfId="3" applyFont="1" applyFill="1" applyBorder="1" applyAlignment="1" applyProtection="1">
      <alignment horizontal="center"/>
    </xf>
    <xf numFmtId="171" fontId="25" fillId="2" borderId="0" xfId="6" applyNumberFormat="1" applyFont="1" applyFill="1" applyBorder="1" applyAlignment="1" applyProtection="1"/>
    <xf numFmtId="38" fontId="25" fillId="2" borderId="0" xfId="6" applyNumberFormat="1" applyFont="1" applyFill="1" applyBorder="1" applyProtection="1"/>
    <xf numFmtId="0" fontId="25" fillId="2" borderId="0" xfId="6" applyNumberFormat="1" applyFont="1" applyFill="1" applyAlignment="1" applyProtection="1"/>
    <xf numFmtId="0" fontId="19" fillId="2" borderId="0" xfId="1" quotePrefix="1" applyFont="1" applyFill="1" applyBorder="1" applyAlignment="1" applyProtection="1">
      <alignment horizontal="left"/>
    </xf>
    <xf numFmtId="0" fontId="26" fillId="2" borderId="0" xfId="1" applyFont="1" applyFill="1" applyBorder="1" applyAlignment="1" applyProtection="1"/>
    <xf numFmtId="172" fontId="27" fillId="5" borderId="4" xfId="2" applyNumberFormat="1" applyFont="1" applyFill="1" applyBorder="1" applyAlignment="1" applyProtection="1">
      <alignment horizontal="center" vertical="center"/>
    </xf>
    <xf numFmtId="0" fontId="28" fillId="7" borderId="0" xfId="1" quotePrefix="1" applyFont="1" applyFill="1" applyAlignment="1" applyProtection="1">
      <alignment horizontal="center"/>
    </xf>
    <xf numFmtId="172" fontId="29" fillId="5" borderId="4" xfId="2" applyNumberFormat="1" applyFont="1" applyFill="1" applyBorder="1" applyAlignment="1" applyProtection="1">
      <alignment horizontal="center" vertical="center"/>
    </xf>
    <xf numFmtId="0" fontId="10" fillId="2" borderId="0" xfId="1" applyNumberFormat="1" applyFont="1" applyFill="1" applyBorder="1" applyProtection="1"/>
    <xf numFmtId="173" fontId="19" fillId="2" borderId="0" xfId="1" applyNumberFormat="1" applyFont="1" applyFill="1" applyBorder="1" applyAlignment="1" applyProtection="1">
      <alignment horizontal="center"/>
    </xf>
    <xf numFmtId="0" fontId="10" fillId="2" borderId="0" xfId="1" applyFont="1" applyFill="1" applyBorder="1" applyProtection="1"/>
    <xf numFmtId="0" fontId="30" fillId="2" borderId="5" xfId="1" applyFont="1" applyFill="1" applyBorder="1" applyProtection="1"/>
    <xf numFmtId="174" fontId="30" fillId="2" borderId="0" xfId="1" applyNumberFormat="1" applyFont="1" applyFill="1" applyBorder="1" applyProtection="1"/>
    <xf numFmtId="0" fontId="30" fillId="2" borderId="5" xfId="1" applyNumberFormat="1" applyFont="1" applyFill="1" applyBorder="1" applyProtection="1"/>
    <xf numFmtId="174" fontId="30" fillId="2" borderId="0" xfId="1" applyNumberFormat="1" applyFont="1" applyFill="1" applyBorder="1" applyAlignment="1" applyProtection="1">
      <alignment horizontal="left"/>
    </xf>
    <xf numFmtId="175" fontId="30" fillId="5" borderId="6" xfId="1" quotePrefix="1" applyNumberFormat="1" applyFont="1" applyFill="1" applyBorder="1" applyAlignment="1" applyProtection="1">
      <alignment horizontal="center"/>
    </xf>
    <xf numFmtId="175" fontId="30" fillId="5" borderId="7" xfId="1" quotePrefix="1" applyNumberFormat="1" applyFont="1" applyFill="1" applyBorder="1" applyAlignment="1" applyProtection="1">
      <alignment horizontal="center"/>
    </xf>
    <xf numFmtId="175" fontId="30" fillId="5" borderId="8" xfId="1" quotePrefix="1" applyNumberFormat="1" applyFont="1" applyFill="1" applyBorder="1" applyAlignment="1" applyProtection="1">
      <alignment horizontal="center"/>
    </xf>
    <xf numFmtId="175" fontId="31" fillId="8" borderId="9" xfId="1" quotePrefix="1" applyNumberFormat="1" applyFont="1" applyFill="1" applyBorder="1" applyAlignment="1" applyProtection="1">
      <alignment horizontal="center" wrapText="1"/>
    </xf>
    <xf numFmtId="175" fontId="34" fillId="8" borderId="9" xfId="1" quotePrefix="1" applyNumberFormat="1" applyFont="1" applyFill="1" applyBorder="1" applyAlignment="1" applyProtection="1">
      <alignment horizontal="center" vertical="center" wrapText="1"/>
    </xf>
    <xf numFmtId="175" fontId="35" fillId="9" borderId="9" xfId="1" quotePrefix="1" applyNumberFormat="1" applyFont="1" applyFill="1" applyBorder="1" applyAlignment="1" applyProtection="1">
      <alignment horizontal="center" vertical="center" wrapText="1"/>
    </xf>
    <xf numFmtId="175" fontId="36" fillId="9" borderId="9" xfId="1" quotePrefix="1" applyNumberFormat="1" applyFont="1" applyFill="1" applyBorder="1" applyAlignment="1" applyProtection="1">
      <alignment horizontal="center" vertical="center" wrapText="1"/>
    </xf>
    <xf numFmtId="175" fontId="37" fillId="10" borderId="9" xfId="1" quotePrefix="1" applyNumberFormat="1" applyFont="1" applyFill="1" applyBorder="1" applyAlignment="1" applyProtection="1">
      <alignment horizontal="center" wrapText="1"/>
    </xf>
    <xf numFmtId="175" fontId="30" fillId="5" borderId="10" xfId="1" quotePrefix="1" applyNumberFormat="1" applyFont="1" applyFill="1" applyBorder="1" applyAlignment="1" applyProtection="1">
      <alignment horizontal="center" wrapText="1"/>
    </xf>
    <xf numFmtId="174" fontId="30" fillId="2" borderId="11" xfId="1" applyNumberFormat="1" applyFont="1" applyFill="1" applyBorder="1" applyAlignment="1" applyProtection="1">
      <alignment horizontal="center" vertical="center" wrapText="1"/>
    </xf>
    <xf numFmtId="0" fontId="38" fillId="5" borderId="9" xfId="1" quotePrefix="1" applyNumberFormat="1" applyFont="1" applyFill="1" applyBorder="1" applyAlignment="1" applyProtection="1">
      <alignment horizontal="center" wrapText="1"/>
    </xf>
    <xf numFmtId="0" fontId="30" fillId="5" borderId="9" xfId="1" quotePrefix="1" applyNumberFormat="1" applyFont="1" applyFill="1" applyBorder="1" applyAlignment="1" applyProtection="1">
      <alignment horizontal="center" wrapText="1"/>
    </xf>
    <xf numFmtId="0" fontId="41" fillId="8" borderId="12" xfId="2" applyFont="1" applyFill="1" applyBorder="1" applyAlignment="1" applyProtection="1">
      <alignment horizontal="center" vertical="center"/>
    </xf>
    <xf numFmtId="0" fontId="41" fillId="8" borderId="13" xfId="2" applyFont="1" applyFill="1" applyBorder="1" applyAlignment="1" applyProtection="1">
      <alignment horizontal="center" vertical="center"/>
    </xf>
    <xf numFmtId="0" fontId="41" fillId="8" borderId="14" xfId="2" applyFont="1" applyFill="1" applyBorder="1" applyAlignment="1" applyProtection="1">
      <alignment horizontal="center" vertical="center"/>
    </xf>
    <xf numFmtId="0" fontId="40" fillId="5" borderId="15" xfId="1" quotePrefix="1" applyFont="1" applyFill="1" applyBorder="1" applyAlignment="1" applyProtection="1">
      <alignment horizontal="left" vertical="top"/>
    </xf>
    <xf numFmtId="0" fontId="40" fillId="5" borderId="5" xfId="1" quotePrefix="1" applyFont="1" applyFill="1" applyBorder="1" applyAlignment="1" applyProtection="1">
      <alignment horizontal="center" vertical="top"/>
    </xf>
    <xf numFmtId="0" fontId="40" fillId="5" borderId="16" xfId="1" quotePrefix="1" applyFont="1" applyFill="1" applyBorder="1" applyAlignment="1" applyProtection="1">
      <alignment horizontal="center" vertical="top"/>
    </xf>
    <xf numFmtId="176" fontId="31" fillId="8" borderId="17" xfId="1" quotePrefix="1" applyNumberFormat="1" applyFont="1" applyFill="1" applyBorder="1" applyAlignment="1" applyProtection="1">
      <alignment horizontal="center"/>
    </xf>
    <xf numFmtId="172" fontId="42" fillId="8" borderId="17" xfId="1" quotePrefix="1" applyNumberFormat="1" applyFont="1" applyFill="1" applyBorder="1" applyAlignment="1" applyProtection="1">
      <alignment horizontal="center"/>
    </xf>
    <xf numFmtId="176" fontId="6" fillId="9" borderId="17" xfId="1" quotePrefix="1" applyNumberFormat="1" applyFont="1" applyFill="1" applyBorder="1" applyAlignment="1" applyProtection="1">
      <alignment horizontal="center"/>
    </xf>
    <xf numFmtId="172" fontId="36" fillId="9" borderId="17" xfId="1" quotePrefix="1" applyNumberFormat="1" applyFont="1" applyFill="1" applyBorder="1" applyAlignment="1" applyProtection="1">
      <alignment horizontal="center"/>
    </xf>
    <xf numFmtId="172" fontId="8" fillId="2" borderId="0" xfId="1" applyNumberFormat="1" applyFont="1" applyFill="1" applyAlignment="1" applyProtection="1">
      <alignment horizontal="right"/>
    </xf>
    <xf numFmtId="172" fontId="37" fillId="10" borderId="17" xfId="1" quotePrefix="1" applyNumberFormat="1" applyFont="1" applyFill="1" applyBorder="1" applyAlignment="1" applyProtection="1">
      <alignment horizontal="center"/>
    </xf>
    <xf numFmtId="172" fontId="30" fillId="5" borderId="18" xfId="1" quotePrefix="1" applyNumberFormat="1" applyFont="1" applyFill="1" applyBorder="1" applyAlignment="1" applyProtection="1">
      <alignment horizontal="center"/>
    </xf>
    <xf numFmtId="0" fontId="30" fillId="2" borderId="11" xfId="1" applyFont="1" applyFill="1" applyBorder="1" applyAlignment="1" applyProtection="1">
      <alignment horizontal="center"/>
    </xf>
    <xf numFmtId="176" fontId="10" fillId="5" borderId="17" xfId="1" quotePrefix="1" applyNumberFormat="1" applyFont="1" applyFill="1" applyBorder="1" applyAlignment="1" applyProtection="1">
      <alignment horizontal="center"/>
    </xf>
    <xf numFmtId="172" fontId="29" fillId="5" borderId="17" xfId="2" applyNumberFormat="1" applyFont="1" applyFill="1" applyBorder="1" applyAlignment="1" applyProtection="1">
      <alignment horizontal="center" vertical="center"/>
    </xf>
    <xf numFmtId="0" fontId="41" fillId="5" borderId="19" xfId="1" applyFont="1" applyFill="1" applyBorder="1" applyAlignment="1" applyProtection="1">
      <alignment horizontal="center" vertical="center" wrapText="1"/>
    </xf>
    <xf numFmtId="0" fontId="41" fillId="5" borderId="2" xfId="1" applyFont="1" applyFill="1" applyBorder="1" applyAlignment="1" applyProtection="1">
      <alignment horizontal="center" vertical="center" wrapText="1"/>
    </xf>
    <xf numFmtId="0" fontId="41" fillId="5" borderId="20" xfId="1" applyFont="1" applyFill="1" applyBorder="1" applyAlignment="1" applyProtection="1">
      <alignment horizontal="center" vertical="center" wrapText="1"/>
    </xf>
    <xf numFmtId="0" fontId="10" fillId="2" borderId="0" xfId="1" applyFont="1" applyFill="1" applyProtection="1"/>
    <xf numFmtId="0" fontId="10" fillId="5" borderId="21" xfId="1" applyFont="1" applyFill="1" applyBorder="1" applyAlignment="1" applyProtection="1">
      <alignment horizontal="left"/>
    </xf>
    <xf numFmtId="0" fontId="10" fillId="5" borderId="0" xfId="1" applyFont="1" applyFill="1" applyBorder="1" applyAlignment="1" applyProtection="1">
      <alignment horizontal="center"/>
    </xf>
    <xf numFmtId="0" fontId="10" fillId="5" borderId="22" xfId="1" applyFont="1" applyFill="1" applyBorder="1" applyAlignment="1" applyProtection="1">
      <alignment horizontal="center"/>
    </xf>
    <xf numFmtId="0" fontId="10" fillId="5" borderId="23" xfId="1" quotePrefix="1" applyFont="1" applyFill="1" applyBorder="1" applyAlignment="1" applyProtection="1">
      <alignment horizontal="center"/>
    </xf>
    <xf numFmtId="0" fontId="30" fillId="5" borderId="23" xfId="1" quotePrefix="1" applyFont="1" applyFill="1" applyBorder="1" applyAlignment="1" applyProtection="1">
      <alignment horizontal="center"/>
    </xf>
    <xf numFmtId="0" fontId="30" fillId="5" borderId="24" xfId="1" quotePrefix="1" applyFont="1" applyFill="1" applyBorder="1" applyAlignment="1" applyProtection="1">
      <alignment horizontal="center"/>
    </xf>
    <xf numFmtId="0" fontId="2" fillId="2" borderId="11" xfId="1" applyFont="1" applyFill="1" applyBorder="1" applyProtection="1"/>
    <xf numFmtId="0" fontId="10" fillId="5" borderId="23" xfId="1" quotePrefix="1" applyNumberFormat="1" applyFont="1" applyFill="1" applyBorder="1" applyAlignment="1" applyProtection="1">
      <alignment horizontal="center"/>
    </xf>
    <xf numFmtId="0" fontId="30" fillId="5" borderId="23" xfId="1" quotePrefix="1" applyNumberFormat="1" applyFont="1" applyFill="1" applyBorder="1" applyAlignment="1" applyProtection="1">
      <alignment horizontal="center"/>
    </xf>
    <xf numFmtId="0" fontId="41" fillId="5" borderId="19" xfId="1" quotePrefix="1" applyFont="1" applyFill="1" applyBorder="1" applyAlignment="1" applyProtection="1">
      <alignment horizontal="left"/>
    </xf>
    <xf numFmtId="0" fontId="41" fillId="5" borderId="2" xfId="1" quotePrefix="1" applyFont="1" applyFill="1" applyBorder="1" applyAlignment="1" applyProtection="1">
      <alignment horizontal="left"/>
    </xf>
    <xf numFmtId="0" fontId="41" fillId="5" borderId="20" xfId="1" quotePrefix="1" applyFont="1" applyFill="1" applyBorder="1" applyAlignment="1" applyProtection="1">
      <alignment horizontal="left"/>
    </xf>
    <xf numFmtId="0" fontId="43" fillId="2" borderId="0" xfId="1" applyFont="1" applyFill="1" applyBorder="1" applyProtection="1"/>
    <xf numFmtId="38" fontId="44" fillId="5" borderId="11" xfId="6" applyNumberFormat="1" applyFont="1" applyFill="1" applyBorder="1" applyAlignment="1" applyProtection="1"/>
    <xf numFmtId="38" fontId="44" fillId="5" borderId="0" xfId="6" applyNumberFormat="1" applyFont="1" applyFill="1" applyBorder="1" applyAlignment="1" applyProtection="1"/>
    <xf numFmtId="38" fontId="44" fillId="5" borderId="22" xfId="6" applyNumberFormat="1" applyFont="1" applyFill="1" applyBorder="1" applyAlignment="1" applyProtection="1"/>
    <xf numFmtId="177" fontId="10" fillId="5" borderId="25" xfId="1" applyNumberFormat="1" applyFont="1" applyFill="1" applyBorder="1" applyAlignment="1" applyProtection="1"/>
    <xf numFmtId="177" fontId="30" fillId="5" borderId="25" xfId="1" applyNumberFormat="1" applyFont="1" applyFill="1" applyBorder="1" applyAlignment="1" applyProtection="1"/>
    <xf numFmtId="177" fontId="8" fillId="2" borderId="0" xfId="1" applyNumberFormat="1" applyFont="1" applyFill="1" applyAlignment="1" applyProtection="1">
      <alignment horizontal="right"/>
    </xf>
    <xf numFmtId="177" fontId="10" fillId="5" borderId="26" xfId="1" applyNumberFormat="1" applyFont="1" applyFill="1" applyBorder="1" applyAlignment="1" applyProtection="1"/>
    <xf numFmtId="177" fontId="30" fillId="2" borderId="0" xfId="1" applyNumberFormat="1" applyFont="1" applyFill="1" applyBorder="1" applyAlignment="1" applyProtection="1">
      <alignment horizontal="right"/>
    </xf>
    <xf numFmtId="38" fontId="22" fillId="5" borderId="11" xfId="6" applyNumberFormat="1" applyFont="1" applyFill="1" applyBorder="1" applyAlignment="1" applyProtection="1"/>
    <xf numFmtId="38" fontId="22" fillId="5" borderId="0" xfId="6" applyNumberFormat="1" applyFont="1" applyFill="1" applyBorder="1" applyAlignment="1" applyProtection="1"/>
    <xf numFmtId="38" fontId="22" fillId="5" borderId="22" xfId="6" applyNumberFormat="1" applyFont="1" applyFill="1" applyBorder="1" applyAlignment="1" applyProtection="1"/>
    <xf numFmtId="177" fontId="10" fillId="5" borderId="27" xfId="1" applyNumberFormat="1" applyFont="1" applyFill="1" applyBorder="1" applyAlignment="1" applyProtection="1"/>
    <xf numFmtId="177" fontId="30" fillId="5" borderId="27" xfId="1" applyNumberFormat="1" applyFont="1" applyFill="1" applyBorder="1" applyAlignment="1" applyProtection="1"/>
    <xf numFmtId="177" fontId="10" fillId="5" borderId="28" xfId="1" applyNumberFormat="1" applyFont="1" applyFill="1" applyBorder="1" applyAlignment="1" applyProtection="1"/>
    <xf numFmtId="38" fontId="45" fillId="5" borderId="29" xfId="6" applyNumberFormat="1" applyFont="1" applyFill="1" applyBorder="1" applyAlignment="1" applyProtection="1"/>
    <xf numFmtId="38" fontId="45" fillId="5" borderId="30" xfId="6" applyNumberFormat="1" applyFont="1" applyFill="1" applyBorder="1" applyAlignment="1" applyProtection="1"/>
    <xf numFmtId="38" fontId="45" fillId="5" borderId="31" xfId="6" applyNumberFormat="1" applyFont="1" applyFill="1" applyBorder="1" applyAlignment="1" applyProtection="1"/>
    <xf numFmtId="177" fontId="10" fillId="5" borderId="32" xfId="1" applyNumberFormat="1" applyFont="1" applyFill="1" applyBorder="1" applyAlignment="1" applyProtection="1"/>
    <xf numFmtId="177" fontId="30" fillId="5" borderId="32" xfId="1" applyNumberFormat="1" applyFont="1" applyFill="1" applyBorder="1" applyAlignment="1" applyProtection="1"/>
    <xf numFmtId="177" fontId="30" fillId="5" borderId="33" xfId="1" applyNumberFormat="1" applyFont="1" applyFill="1" applyBorder="1" applyAlignment="1" applyProtection="1"/>
    <xf numFmtId="177" fontId="10" fillId="0" borderId="32" xfId="1" applyNumberFormat="1" applyFont="1" applyFill="1" applyBorder="1" applyAlignment="1" applyProtection="1"/>
    <xf numFmtId="177" fontId="30" fillId="0" borderId="32" xfId="1" applyNumberFormat="1" applyFont="1" applyFill="1" applyBorder="1" applyAlignment="1" applyProtection="1"/>
    <xf numFmtId="38" fontId="45" fillId="5" borderId="29" xfId="6" applyNumberFormat="1" applyFont="1" applyFill="1" applyBorder="1" applyAlignment="1" applyProtection="1">
      <alignment horizontal="center"/>
    </xf>
    <xf numFmtId="38" fontId="45" fillId="5" borderId="30" xfId="6" applyNumberFormat="1" applyFont="1" applyFill="1" applyBorder="1" applyAlignment="1" applyProtection="1">
      <alignment horizontal="center"/>
    </xf>
    <xf numFmtId="38" fontId="45" fillId="5" borderId="31" xfId="6" applyNumberFormat="1" applyFont="1" applyFill="1" applyBorder="1" applyAlignment="1" applyProtection="1">
      <alignment horizontal="center"/>
    </xf>
    <xf numFmtId="38" fontId="45" fillId="5" borderId="34" xfId="6" applyNumberFormat="1" applyFont="1" applyFill="1" applyBorder="1" applyAlignment="1" applyProtection="1"/>
    <xf numFmtId="38" fontId="45" fillId="5" borderId="35" xfId="6" applyNumberFormat="1" applyFont="1" applyFill="1" applyBorder="1" applyAlignment="1" applyProtection="1"/>
    <xf numFmtId="38" fontId="45" fillId="5" borderId="36" xfId="6" applyNumberFormat="1" applyFont="1" applyFill="1" applyBorder="1" applyAlignment="1" applyProtection="1"/>
    <xf numFmtId="177" fontId="10" fillId="5" borderId="37" xfId="1" applyNumberFormat="1" applyFont="1" applyFill="1" applyBorder="1" applyAlignment="1" applyProtection="1"/>
    <xf numFmtId="177" fontId="30" fillId="5" borderId="37" xfId="1" applyNumberFormat="1" applyFont="1" applyFill="1" applyBorder="1" applyAlignment="1" applyProtection="1"/>
    <xf numFmtId="177" fontId="30" fillId="5" borderId="38" xfId="1" applyNumberFormat="1" applyFont="1" applyFill="1" applyBorder="1" applyAlignment="1" applyProtection="1"/>
    <xf numFmtId="38" fontId="45" fillId="5" borderId="34" xfId="6" applyNumberFormat="1" applyFont="1" applyFill="1" applyBorder="1" applyAlignment="1" applyProtection="1">
      <alignment horizontal="center"/>
    </xf>
    <xf numFmtId="38" fontId="45" fillId="5" borderId="35" xfId="6" applyNumberFormat="1" applyFont="1" applyFill="1" applyBorder="1" applyAlignment="1" applyProtection="1">
      <alignment horizontal="center"/>
    </xf>
    <xf numFmtId="38" fontId="45" fillId="5" borderId="36" xfId="6" applyNumberFormat="1" applyFont="1" applyFill="1" applyBorder="1" applyAlignment="1" applyProtection="1">
      <alignment horizontal="center"/>
    </xf>
    <xf numFmtId="38" fontId="46" fillId="11" borderId="19" xfId="6" applyNumberFormat="1" applyFont="1" applyFill="1" applyBorder="1" applyAlignment="1" applyProtection="1"/>
    <xf numFmtId="38" fontId="45" fillId="11" borderId="2" xfId="6" applyNumberFormat="1" applyFont="1" applyFill="1" applyBorder="1" applyAlignment="1" applyProtection="1"/>
    <xf numFmtId="38" fontId="45" fillId="11" borderId="20" xfId="6" applyNumberFormat="1" applyFont="1" applyFill="1" applyBorder="1" applyAlignment="1" applyProtection="1"/>
    <xf numFmtId="177" fontId="38" fillId="11" borderId="23" xfId="1" applyNumberFormat="1" applyFont="1" applyFill="1" applyBorder="1" applyAlignment="1" applyProtection="1"/>
    <xf numFmtId="177" fontId="47" fillId="11" borderId="23" xfId="1" applyNumberFormat="1" applyFont="1" applyFill="1" applyBorder="1" applyAlignment="1" applyProtection="1"/>
    <xf numFmtId="177" fontId="30" fillId="11" borderId="24" xfId="1" applyNumberFormat="1" applyFont="1" applyFill="1" applyBorder="1" applyAlignment="1" applyProtection="1"/>
    <xf numFmtId="38" fontId="46" fillId="11" borderId="19" xfId="6" applyNumberFormat="1" applyFont="1" applyFill="1" applyBorder="1" applyAlignment="1" applyProtection="1">
      <alignment horizontal="center"/>
    </xf>
    <xf numFmtId="38" fontId="46" fillId="11" borderId="2" xfId="6" applyNumberFormat="1" applyFont="1" applyFill="1" applyBorder="1" applyAlignment="1" applyProtection="1">
      <alignment horizontal="center"/>
    </xf>
    <xf numFmtId="38" fontId="46" fillId="11" borderId="20" xfId="6" applyNumberFormat="1" applyFont="1" applyFill="1" applyBorder="1" applyAlignment="1" applyProtection="1">
      <alignment horizontal="center"/>
    </xf>
    <xf numFmtId="177" fontId="10" fillId="5" borderId="39" xfId="1" applyNumberFormat="1" applyFont="1" applyFill="1" applyBorder="1" applyAlignment="1" applyProtection="1"/>
    <xf numFmtId="177" fontId="30" fillId="5" borderId="39" xfId="1" applyNumberFormat="1" applyFont="1" applyFill="1" applyBorder="1" applyAlignment="1" applyProtection="1"/>
    <xf numFmtId="38" fontId="45" fillId="5" borderId="40" xfId="6" applyNumberFormat="1" applyFont="1" applyFill="1" applyBorder="1" applyAlignment="1" applyProtection="1"/>
    <xf numFmtId="38" fontId="45" fillId="5" borderId="41" xfId="6" applyNumberFormat="1" applyFont="1" applyFill="1" applyBorder="1" applyAlignment="1" applyProtection="1"/>
    <xf numFmtId="38" fontId="45" fillId="5" borderId="42" xfId="6" applyNumberFormat="1" applyFont="1" applyFill="1" applyBorder="1" applyAlignment="1" applyProtection="1"/>
    <xf numFmtId="38" fontId="45" fillId="5" borderId="40" xfId="6" applyNumberFormat="1" applyFont="1" applyFill="1" applyBorder="1" applyAlignment="1" applyProtection="1">
      <alignment horizontal="center"/>
    </xf>
    <xf numFmtId="38" fontId="45" fillId="5" borderId="41" xfId="6" applyNumberFormat="1" applyFont="1" applyFill="1" applyBorder="1" applyAlignment="1" applyProtection="1">
      <alignment horizontal="center"/>
    </xf>
    <xf numFmtId="38" fontId="45" fillId="5" borderId="42" xfId="6" applyNumberFormat="1" applyFont="1" applyFill="1" applyBorder="1" applyAlignment="1" applyProtection="1">
      <alignment horizontal="center"/>
    </xf>
    <xf numFmtId="38" fontId="45" fillId="5" borderId="43" xfId="6" applyNumberFormat="1" applyFont="1" applyFill="1" applyBorder="1" applyAlignment="1" applyProtection="1"/>
    <xf numFmtId="38" fontId="45" fillId="5" borderId="44" xfId="6" applyNumberFormat="1" applyFont="1" applyFill="1" applyBorder="1" applyAlignment="1" applyProtection="1"/>
    <xf numFmtId="38" fontId="45" fillId="5" borderId="45" xfId="6" applyNumberFormat="1" applyFont="1" applyFill="1" applyBorder="1" applyAlignment="1" applyProtection="1"/>
    <xf numFmtId="177" fontId="30" fillId="5" borderId="46" xfId="1" applyNumberFormat="1" applyFont="1" applyFill="1" applyBorder="1" applyAlignment="1" applyProtection="1"/>
    <xf numFmtId="38" fontId="45" fillId="5" borderId="43" xfId="6" applyNumberFormat="1" applyFont="1" applyFill="1" applyBorder="1" applyAlignment="1" applyProtection="1">
      <alignment horizontal="center"/>
    </xf>
    <xf numFmtId="38" fontId="45" fillId="5" borderId="44" xfId="6" applyNumberFormat="1" applyFont="1" applyFill="1" applyBorder="1" applyAlignment="1" applyProtection="1">
      <alignment horizontal="center"/>
    </xf>
    <xf numFmtId="38" fontId="45" fillId="5" borderId="45" xfId="6" applyNumberFormat="1" applyFont="1" applyFill="1" applyBorder="1" applyAlignment="1" applyProtection="1">
      <alignment horizontal="center"/>
    </xf>
    <xf numFmtId="38" fontId="22" fillId="12" borderId="19" xfId="6" applyNumberFormat="1" applyFont="1" applyFill="1" applyBorder="1" applyAlignment="1" applyProtection="1"/>
    <xf numFmtId="38" fontId="22" fillId="12" borderId="2" xfId="6" applyNumberFormat="1" applyFont="1" applyFill="1" applyBorder="1" applyAlignment="1" applyProtection="1"/>
    <xf numFmtId="38" fontId="22" fillId="12" borderId="20" xfId="6" applyNumberFormat="1" applyFont="1" applyFill="1" applyBorder="1" applyAlignment="1" applyProtection="1"/>
    <xf numFmtId="177" fontId="10" fillId="2" borderId="23" xfId="1" applyNumberFormat="1" applyFont="1" applyFill="1" applyBorder="1" applyAlignment="1" applyProtection="1"/>
    <xf numFmtId="177" fontId="30" fillId="2" borderId="23" xfId="1" applyNumberFormat="1" applyFont="1" applyFill="1" applyBorder="1" applyAlignment="1" applyProtection="1"/>
    <xf numFmtId="177" fontId="30" fillId="2" borderId="24" xfId="1" applyNumberFormat="1" applyFont="1" applyFill="1" applyBorder="1" applyAlignment="1" applyProtection="1"/>
    <xf numFmtId="38" fontId="22" fillId="6" borderId="19" xfId="6" applyNumberFormat="1" applyFont="1" applyFill="1" applyBorder="1" applyAlignment="1" applyProtection="1">
      <alignment horizontal="center"/>
    </xf>
    <xf numFmtId="38" fontId="22" fillId="6" borderId="2" xfId="6" applyNumberFormat="1" applyFont="1" applyFill="1" applyBorder="1" applyAlignment="1" applyProtection="1">
      <alignment horizontal="center"/>
    </xf>
    <xf numFmtId="38" fontId="22" fillId="6" borderId="20" xfId="6" applyNumberFormat="1" applyFont="1" applyFill="1" applyBorder="1" applyAlignment="1" applyProtection="1">
      <alignment horizontal="center"/>
    </xf>
    <xf numFmtId="177" fontId="30" fillId="5" borderId="26" xfId="1" applyNumberFormat="1" applyFont="1" applyFill="1" applyBorder="1" applyAlignment="1" applyProtection="1"/>
    <xf numFmtId="0" fontId="10" fillId="5" borderId="47" xfId="1" applyFont="1" applyFill="1" applyBorder="1" applyAlignment="1" applyProtection="1">
      <alignment horizontal="left"/>
    </xf>
    <xf numFmtId="0" fontId="10" fillId="5" borderId="48" xfId="1" applyFont="1" applyFill="1" applyBorder="1" applyAlignment="1" applyProtection="1">
      <alignment horizontal="left"/>
    </xf>
    <xf numFmtId="0" fontId="10" fillId="5" borderId="49" xfId="1" applyFont="1" applyFill="1" applyBorder="1" applyAlignment="1" applyProtection="1">
      <alignment horizontal="left"/>
    </xf>
    <xf numFmtId="177" fontId="30" fillId="5" borderId="28" xfId="1" applyNumberFormat="1" applyFont="1" applyFill="1" applyBorder="1" applyAlignment="1" applyProtection="1"/>
    <xf numFmtId="0" fontId="10" fillId="5" borderId="47" xfId="1" applyFont="1" applyFill="1" applyBorder="1" applyAlignment="1" applyProtection="1">
      <alignment horizontal="center"/>
    </xf>
    <xf numFmtId="0" fontId="10" fillId="5" borderId="50" xfId="1" applyFont="1" applyFill="1" applyBorder="1" applyAlignment="1" applyProtection="1">
      <alignment horizontal="center"/>
    </xf>
    <xf numFmtId="0" fontId="10" fillId="5" borderId="51" xfId="1" applyFont="1" applyFill="1" applyBorder="1" applyAlignment="1" applyProtection="1">
      <alignment horizontal="center"/>
    </xf>
    <xf numFmtId="38" fontId="22" fillId="11" borderId="52" xfId="6" applyNumberFormat="1" applyFont="1" applyFill="1" applyBorder="1" applyAlignment="1" applyProtection="1"/>
    <xf numFmtId="38" fontId="22" fillId="11" borderId="0" xfId="6" applyNumberFormat="1" applyFont="1" applyFill="1" applyBorder="1" applyAlignment="1" applyProtection="1"/>
    <xf numFmtId="38" fontId="22" fillId="11" borderId="22" xfId="6" applyNumberFormat="1" applyFont="1" applyFill="1" applyBorder="1" applyAlignment="1" applyProtection="1"/>
    <xf numFmtId="177" fontId="10" fillId="11" borderId="25" xfId="1" applyNumberFormat="1" applyFont="1" applyFill="1" applyBorder="1" applyAlignment="1" applyProtection="1"/>
    <xf numFmtId="177" fontId="30" fillId="11" borderId="25" xfId="1" applyNumberFormat="1" applyFont="1" applyFill="1" applyBorder="1" applyAlignment="1" applyProtection="1"/>
    <xf numFmtId="177" fontId="30" fillId="11" borderId="26" xfId="1" applyNumberFormat="1" applyFont="1" applyFill="1" applyBorder="1" applyAlignment="1" applyProtection="1"/>
    <xf numFmtId="38" fontId="22" fillId="11" borderId="52" xfId="6" applyNumberFormat="1" applyFont="1" applyFill="1" applyBorder="1" applyAlignment="1" applyProtection="1">
      <alignment horizontal="center"/>
    </xf>
    <xf numFmtId="38" fontId="22" fillId="11" borderId="48" xfId="6" applyNumberFormat="1" applyFont="1" applyFill="1" applyBorder="1" applyAlignment="1" applyProtection="1">
      <alignment horizontal="center"/>
    </xf>
    <xf numFmtId="38" fontId="22" fillId="11" borderId="49" xfId="6" applyNumberFormat="1" applyFont="1" applyFill="1" applyBorder="1" applyAlignment="1" applyProtection="1">
      <alignment horizontal="center"/>
    </xf>
    <xf numFmtId="38" fontId="45" fillId="11" borderId="29" xfId="6" applyNumberFormat="1" applyFont="1" applyFill="1" applyBorder="1" applyAlignment="1" applyProtection="1"/>
    <xf numFmtId="38" fontId="45" fillId="11" borderId="0" xfId="6" applyNumberFormat="1" applyFont="1" applyFill="1" applyBorder="1" applyAlignment="1" applyProtection="1"/>
    <xf numFmtId="38" fontId="45" fillId="11" borderId="22" xfId="6" applyNumberFormat="1" applyFont="1" applyFill="1" applyBorder="1" applyAlignment="1" applyProtection="1"/>
    <xf numFmtId="177" fontId="10" fillId="11" borderId="32" xfId="1" applyNumberFormat="1" applyFont="1" applyFill="1" applyBorder="1" applyAlignment="1" applyProtection="1"/>
    <xf numFmtId="177" fontId="30" fillId="11" borderId="32" xfId="1" applyNumberFormat="1" applyFont="1" applyFill="1" applyBorder="1" applyAlignment="1" applyProtection="1"/>
    <xf numFmtId="177" fontId="30" fillId="11" borderId="33" xfId="1" applyNumberFormat="1" applyFont="1" applyFill="1" applyBorder="1" applyAlignment="1" applyProtection="1"/>
    <xf numFmtId="38" fontId="45" fillId="11" borderId="29" xfId="6" applyNumberFormat="1" applyFont="1" applyFill="1" applyBorder="1" applyAlignment="1" applyProtection="1">
      <alignment horizontal="center"/>
    </xf>
    <xf numFmtId="38" fontId="45" fillId="11" borderId="30" xfId="6" applyNumberFormat="1" applyFont="1" applyFill="1" applyBorder="1" applyAlignment="1" applyProtection="1">
      <alignment horizontal="center"/>
    </xf>
    <xf numFmtId="38" fontId="45" fillId="11" borderId="31" xfId="6" applyNumberFormat="1" applyFont="1" applyFill="1" applyBorder="1" applyAlignment="1" applyProtection="1">
      <alignment horizontal="center"/>
    </xf>
    <xf numFmtId="38" fontId="45" fillId="11" borderId="40" xfId="6" applyNumberFormat="1" applyFont="1" applyFill="1" applyBorder="1" applyAlignment="1" applyProtection="1"/>
    <xf numFmtId="177" fontId="10" fillId="11" borderId="39" xfId="1" applyNumberFormat="1" applyFont="1" applyFill="1" applyBorder="1" applyAlignment="1" applyProtection="1"/>
    <xf numFmtId="177" fontId="30" fillId="11" borderId="39" xfId="1" applyNumberFormat="1" applyFont="1" applyFill="1" applyBorder="1" applyAlignment="1" applyProtection="1"/>
    <xf numFmtId="177" fontId="30" fillId="11" borderId="38" xfId="1" applyNumberFormat="1" applyFont="1" applyFill="1" applyBorder="1" applyAlignment="1" applyProtection="1"/>
    <xf numFmtId="38" fontId="45" fillId="11" borderId="40" xfId="6" applyNumberFormat="1" applyFont="1" applyFill="1" applyBorder="1" applyAlignment="1" applyProtection="1">
      <alignment horizontal="center"/>
    </xf>
    <xf numFmtId="38" fontId="45" fillId="11" borderId="41" xfId="6" applyNumberFormat="1" applyFont="1" applyFill="1" applyBorder="1" applyAlignment="1" applyProtection="1">
      <alignment horizontal="center"/>
    </xf>
    <xf numFmtId="38" fontId="45" fillId="11" borderId="42" xfId="6" applyNumberFormat="1" applyFont="1" applyFill="1" applyBorder="1" applyAlignment="1" applyProtection="1">
      <alignment horizontal="center"/>
    </xf>
    <xf numFmtId="38" fontId="45" fillId="11" borderId="34" xfId="6" applyNumberFormat="1" applyFont="1" applyFill="1" applyBorder="1" applyAlignment="1" applyProtection="1"/>
    <xf numFmtId="177" fontId="10" fillId="11" borderId="37" xfId="1" applyNumberFormat="1" applyFont="1" applyFill="1" applyBorder="1" applyAlignment="1" applyProtection="1"/>
    <xf numFmtId="177" fontId="30" fillId="11" borderId="37" xfId="1" applyNumberFormat="1" applyFont="1" applyFill="1" applyBorder="1" applyAlignment="1" applyProtection="1"/>
    <xf numFmtId="177" fontId="30" fillId="11" borderId="46" xfId="1" applyNumberFormat="1" applyFont="1" applyFill="1" applyBorder="1" applyAlignment="1" applyProtection="1"/>
    <xf numFmtId="38" fontId="45" fillId="11" borderId="34" xfId="6" applyNumberFormat="1" applyFont="1" applyFill="1" applyBorder="1" applyAlignment="1" applyProtection="1">
      <alignment horizontal="center"/>
    </xf>
    <xf numFmtId="38" fontId="45" fillId="11" borderId="35" xfId="6" applyNumberFormat="1" applyFont="1" applyFill="1" applyBorder="1" applyAlignment="1" applyProtection="1">
      <alignment horizontal="center"/>
    </xf>
    <xf numFmtId="38" fontId="45" fillId="11" borderId="36" xfId="6" applyNumberFormat="1" applyFont="1" applyFill="1" applyBorder="1" applyAlignment="1" applyProtection="1">
      <alignment horizontal="center"/>
    </xf>
    <xf numFmtId="38" fontId="46" fillId="11" borderId="47" xfId="6" applyNumberFormat="1" applyFont="1" applyFill="1" applyBorder="1" applyAlignment="1" applyProtection="1"/>
    <xf numFmtId="38" fontId="46" fillId="11" borderId="50" xfId="6" applyNumberFormat="1" applyFont="1" applyFill="1" applyBorder="1" applyAlignment="1" applyProtection="1"/>
    <xf numFmtId="38" fontId="46" fillId="11" borderId="51" xfId="6" applyNumberFormat="1" applyFont="1" applyFill="1" applyBorder="1" applyAlignment="1" applyProtection="1"/>
    <xf numFmtId="177" fontId="38" fillId="11" borderId="53" xfId="1" applyNumberFormat="1" applyFont="1" applyFill="1" applyBorder="1" applyAlignment="1" applyProtection="1"/>
    <xf numFmtId="177" fontId="47" fillId="11" borderId="53" xfId="1" applyNumberFormat="1" applyFont="1" applyFill="1" applyBorder="1" applyAlignment="1" applyProtection="1"/>
    <xf numFmtId="177" fontId="47" fillId="11" borderId="54" xfId="1" applyNumberFormat="1" applyFont="1" applyFill="1" applyBorder="1" applyAlignment="1" applyProtection="1"/>
    <xf numFmtId="38" fontId="46" fillId="11" borderId="47" xfId="6" applyNumberFormat="1" applyFont="1" applyFill="1" applyBorder="1" applyAlignment="1" applyProtection="1">
      <alignment horizontal="center"/>
    </xf>
    <xf numFmtId="38" fontId="46" fillId="11" borderId="50" xfId="6" applyNumberFormat="1" applyFont="1" applyFill="1" applyBorder="1" applyAlignment="1" applyProtection="1">
      <alignment horizontal="center"/>
    </xf>
    <xf numFmtId="38" fontId="46" fillId="11" borderId="51" xfId="6" applyNumberFormat="1" applyFont="1" applyFill="1" applyBorder="1" applyAlignment="1" applyProtection="1">
      <alignment horizontal="center"/>
    </xf>
    <xf numFmtId="38" fontId="46" fillId="11" borderId="40" xfId="6" applyNumberFormat="1" applyFont="1" applyFill="1" applyBorder="1" applyAlignment="1" applyProtection="1"/>
    <xf numFmtId="38" fontId="46" fillId="11" borderId="41" xfId="6" applyNumberFormat="1" applyFont="1" applyFill="1" applyBorder="1" applyAlignment="1" applyProtection="1"/>
    <xf numFmtId="38" fontId="46" fillId="11" borderId="42" xfId="6" applyNumberFormat="1" applyFont="1" applyFill="1" applyBorder="1" applyAlignment="1" applyProtection="1"/>
    <xf numFmtId="177" fontId="38" fillId="11" borderId="39" xfId="1" applyNumberFormat="1" applyFont="1" applyFill="1" applyBorder="1" applyAlignment="1" applyProtection="1"/>
    <xf numFmtId="177" fontId="47" fillId="11" borderId="39" xfId="1" applyNumberFormat="1" applyFont="1" applyFill="1" applyBorder="1" applyAlignment="1" applyProtection="1"/>
    <xf numFmtId="177" fontId="47" fillId="11" borderId="38" xfId="1" applyNumberFormat="1" applyFont="1" applyFill="1" applyBorder="1" applyAlignment="1" applyProtection="1"/>
    <xf numFmtId="38" fontId="46" fillId="11" borderId="40" xfId="6" applyNumberFormat="1" applyFont="1" applyFill="1" applyBorder="1" applyAlignment="1" applyProtection="1">
      <alignment horizontal="center"/>
    </xf>
    <xf numFmtId="38" fontId="46" fillId="11" borderId="41" xfId="6" applyNumberFormat="1" applyFont="1" applyFill="1" applyBorder="1" applyAlignment="1" applyProtection="1">
      <alignment horizontal="center"/>
    </xf>
    <xf numFmtId="38" fontId="46" fillId="11" borderId="42" xfId="6" applyNumberFormat="1" applyFont="1" applyFill="1" applyBorder="1" applyAlignment="1" applyProtection="1">
      <alignment horizontal="center"/>
    </xf>
    <xf numFmtId="38" fontId="46" fillId="11" borderId="43" xfId="6" applyNumberFormat="1" applyFont="1" applyFill="1" applyBorder="1" applyAlignment="1" applyProtection="1"/>
    <xf numFmtId="38" fontId="46" fillId="11" borderId="44" xfId="6" applyNumberFormat="1" applyFont="1" applyFill="1" applyBorder="1" applyAlignment="1" applyProtection="1"/>
    <xf numFmtId="38" fontId="46" fillId="11" borderId="45" xfId="6" applyNumberFormat="1" applyFont="1" applyFill="1" applyBorder="1" applyAlignment="1" applyProtection="1"/>
    <xf numFmtId="177" fontId="38" fillId="11" borderId="55" xfId="1" applyNumberFormat="1" applyFont="1" applyFill="1" applyBorder="1" applyAlignment="1" applyProtection="1"/>
    <xf numFmtId="177" fontId="47" fillId="11" borderId="55" xfId="1" applyNumberFormat="1" applyFont="1" applyFill="1" applyBorder="1" applyAlignment="1" applyProtection="1"/>
    <xf numFmtId="177" fontId="47" fillId="11" borderId="56" xfId="1" applyNumberFormat="1" applyFont="1" applyFill="1" applyBorder="1" applyAlignment="1" applyProtection="1"/>
    <xf numFmtId="38" fontId="46" fillId="11" borderId="43" xfId="6" applyNumberFormat="1" applyFont="1" applyFill="1" applyBorder="1" applyAlignment="1" applyProtection="1">
      <alignment horizontal="center"/>
    </xf>
    <xf numFmtId="38" fontId="46" fillId="11" borderId="44" xfId="6" applyNumberFormat="1" applyFont="1" applyFill="1" applyBorder="1" applyAlignment="1" applyProtection="1">
      <alignment horizontal="center"/>
    </xf>
    <xf numFmtId="38" fontId="46" fillId="11" borderId="45" xfId="6" applyNumberFormat="1" applyFont="1" applyFill="1" applyBorder="1" applyAlignment="1" applyProtection="1">
      <alignment horizontal="center"/>
    </xf>
    <xf numFmtId="0" fontId="10" fillId="5" borderId="19" xfId="1" applyFont="1" applyFill="1" applyBorder="1" applyAlignment="1" applyProtection="1">
      <alignment horizontal="left"/>
    </xf>
    <xf numFmtId="0" fontId="10" fillId="5" borderId="2" xfId="1" applyFont="1" applyFill="1" applyBorder="1" applyAlignment="1" applyProtection="1">
      <alignment horizontal="left"/>
    </xf>
    <xf numFmtId="0" fontId="10" fillId="5" borderId="22" xfId="1" applyFont="1" applyFill="1" applyBorder="1" applyAlignment="1" applyProtection="1">
      <alignment horizontal="left"/>
    </xf>
    <xf numFmtId="0" fontId="10" fillId="5" borderId="19" xfId="1" applyFont="1" applyFill="1" applyBorder="1" applyAlignment="1" applyProtection="1">
      <alignment horizontal="center"/>
    </xf>
    <xf numFmtId="0" fontId="10" fillId="5" borderId="2" xfId="1" applyFont="1" applyFill="1" applyBorder="1" applyAlignment="1" applyProtection="1">
      <alignment horizontal="center"/>
    </xf>
    <xf numFmtId="0" fontId="10" fillId="5" borderId="20" xfId="1" applyFont="1" applyFill="1" applyBorder="1" applyAlignment="1" applyProtection="1">
      <alignment horizontal="center"/>
    </xf>
    <xf numFmtId="0" fontId="10" fillId="5" borderId="52" xfId="1" applyFont="1" applyFill="1" applyBorder="1" applyAlignment="1" applyProtection="1">
      <alignment horizontal="left"/>
    </xf>
    <xf numFmtId="0" fontId="10" fillId="5" borderId="52" xfId="1" applyFont="1" applyFill="1" applyBorder="1" applyAlignment="1" applyProtection="1">
      <alignment horizontal="center"/>
    </xf>
    <xf numFmtId="0" fontId="10" fillId="5" borderId="48" xfId="1" applyFont="1" applyFill="1" applyBorder="1" applyAlignment="1" applyProtection="1">
      <alignment horizontal="center"/>
    </xf>
    <xf numFmtId="0" fontId="10" fillId="5" borderId="49" xfId="1" applyFont="1" applyFill="1" applyBorder="1" applyAlignment="1" applyProtection="1">
      <alignment horizontal="center"/>
    </xf>
    <xf numFmtId="0" fontId="30" fillId="8" borderId="57" xfId="1" applyFont="1" applyFill="1" applyBorder="1" applyAlignment="1" applyProtection="1">
      <alignment horizontal="left"/>
    </xf>
    <xf numFmtId="0" fontId="30" fillId="8" borderId="58" xfId="1" applyFont="1" applyFill="1" applyBorder="1" applyAlignment="1" applyProtection="1">
      <alignment horizontal="left"/>
    </xf>
    <xf numFmtId="0" fontId="30" fillId="8" borderId="59" xfId="1" applyFont="1" applyFill="1" applyBorder="1" applyAlignment="1" applyProtection="1">
      <alignment horizontal="left"/>
    </xf>
    <xf numFmtId="177" fontId="10" fillId="8" borderId="60" xfId="1" applyNumberFormat="1" applyFont="1" applyFill="1" applyBorder="1" applyAlignment="1" applyProtection="1"/>
    <xf numFmtId="177" fontId="30" fillId="8" borderId="60" xfId="1" applyNumberFormat="1" applyFont="1" applyFill="1" applyBorder="1" applyAlignment="1" applyProtection="1"/>
    <xf numFmtId="177" fontId="30" fillId="8" borderId="61" xfId="1" applyNumberFormat="1" applyFont="1" applyFill="1" applyBorder="1" applyAlignment="1" applyProtection="1"/>
    <xf numFmtId="177" fontId="30" fillId="2" borderId="0" xfId="1" applyNumberFormat="1" applyFont="1" applyFill="1" applyBorder="1" applyAlignment="1" applyProtection="1"/>
    <xf numFmtId="0" fontId="30" fillId="8" borderId="57" xfId="1" applyFont="1" applyFill="1" applyBorder="1" applyAlignment="1" applyProtection="1">
      <alignment horizontal="center"/>
    </xf>
    <xf numFmtId="0" fontId="30" fillId="8" borderId="58" xfId="1" applyFont="1" applyFill="1" applyBorder="1" applyAlignment="1" applyProtection="1">
      <alignment horizontal="center"/>
    </xf>
    <xf numFmtId="0" fontId="30" fillId="8" borderId="59" xfId="1" applyFont="1" applyFill="1" applyBorder="1" applyAlignment="1" applyProtection="1">
      <alignment horizontal="center"/>
    </xf>
    <xf numFmtId="0" fontId="8" fillId="2" borderId="0" xfId="1" applyFont="1" applyFill="1" applyBorder="1" applyAlignment="1" applyProtection="1">
      <alignment horizontal="right"/>
    </xf>
    <xf numFmtId="38" fontId="22" fillId="6" borderId="19" xfId="6" applyNumberFormat="1" applyFont="1" applyFill="1" applyBorder="1" applyAlignment="1" applyProtection="1"/>
    <xf numFmtId="38" fontId="22" fillId="6" borderId="2" xfId="6" applyNumberFormat="1" applyFont="1" applyFill="1" applyBorder="1" applyAlignment="1" applyProtection="1"/>
    <xf numFmtId="38" fontId="22" fillId="6" borderId="20" xfId="6" applyNumberFormat="1" applyFont="1" applyFill="1" applyBorder="1" applyAlignment="1" applyProtection="1"/>
    <xf numFmtId="177" fontId="10" fillId="6" borderId="23" xfId="1" applyNumberFormat="1" applyFont="1" applyFill="1" applyBorder="1" applyAlignment="1" applyProtection="1"/>
    <xf numFmtId="177" fontId="30" fillId="6" borderId="23" xfId="1" applyNumberFormat="1" applyFont="1" applyFill="1" applyBorder="1" applyAlignment="1" applyProtection="1"/>
    <xf numFmtId="177" fontId="30" fillId="6" borderId="24" xfId="1" applyNumberFormat="1" applyFont="1" applyFill="1" applyBorder="1" applyAlignment="1" applyProtection="1"/>
    <xf numFmtId="177" fontId="10" fillId="5" borderId="55" xfId="1" applyNumberFormat="1" applyFont="1" applyFill="1" applyBorder="1" applyAlignment="1" applyProtection="1"/>
    <xf numFmtId="177" fontId="30" fillId="5" borderId="55" xfId="1" applyNumberFormat="1" applyFont="1" applyFill="1" applyBorder="1" applyAlignment="1" applyProtection="1"/>
    <xf numFmtId="177" fontId="30" fillId="5" borderId="56" xfId="1" applyNumberFormat="1" applyFont="1" applyFill="1" applyBorder="1" applyAlignment="1" applyProtection="1"/>
    <xf numFmtId="38" fontId="46" fillId="11" borderId="2" xfId="6" applyNumberFormat="1" applyFont="1" applyFill="1" applyBorder="1" applyAlignment="1" applyProtection="1"/>
    <xf numFmtId="38" fontId="46" fillId="11" borderId="20" xfId="6" applyNumberFormat="1" applyFont="1" applyFill="1" applyBorder="1" applyAlignment="1" applyProtection="1"/>
    <xf numFmtId="177" fontId="38" fillId="11" borderId="62" xfId="1" applyNumberFormat="1" applyFont="1" applyFill="1" applyBorder="1" applyAlignment="1" applyProtection="1"/>
    <xf numFmtId="177" fontId="47" fillId="11" borderId="62" xfId="1" applyNumberFormat="1" applyFont="1" applyFill="1" applyBorder="1" applyAlignment="1" applyProtection="1"/>
    <xf numFmtId="177" fontId="47" fillId="11" borderId="24" xfId="1" applyNumberFormat="1" applyFont="1" applyFill="1" applyBorder="1" applyAlignment="1" applyProtection="1"/>
    <xf numFmtId="38" fontId="46" fillId="11" borderId="19" xfId="6" applyNumberFormat="1" applyFont="1" applyFill="1" applyBorder="1" applyAlignment="1" applyProtection="1">
      <alignment horizontal="center"/>
    </xf>
    <xf numFmtId="38" fontId="46" fillId="11" borderId="2" xfId="6" applyNumberFormat="1" applyFont="1" applyFill="1" applyBorder="1" applyAlignment="1" applyProtection="1">
      <alignment horizontal="center"/>
    </xf>
    <xf numFmtId="38" fontId="46" fillId="11" borderId="20" xfId="6" applyNumberFormat="1" applyFont="1" applyFill="1" applyBorder="1" applyAlignment="1" applyProtection="1">
      <alignment horizontal="center"/>
    </xf>
    <xf numFmtId="38" fontId="22" fillId="5" borderId="52" xfId="6" applyNumberFormat="1" applyFont="1" applyFill="1" applyBorder="1" applyAlignment="1" applyProtection="1"/>
    <xf numFmtId="38" fontId="22" fillId="5" borderId="48" xfId="6" applyNumberFormat="1" applyFont="1" applyFill="1" applyBorder="1" applyAlignment="1" applyProtection="1"/>
    <xf numFmtId="38" fontId="22" fillId="5" borderId="49" xfId="6" applyNumberFormat="1" applyFont="1" applyFill="1" applyBorder="1" applyAlignment="1" applyProtection="1"/>
    <xf numFmtId="38" fontId="22" fillId="5" borderId="52" xfId="6" applyNumberFormat="1" applyFont="1" applyFill="1" applyBorder="1" applyAlignment="1" applyProtection="1">
      <alignment horizontal="center"/>
    </xf>
    <xf numFmtId="38" fontId="22" fillId="5" borderId="48" xfId="6" applyNumberFormat="1" applyFont="1" applyFill="1" applyBorder="1" applyAlignment="1" applyProtection="1">
      <alignment horizontal="center"/>
    </xf>
    <xf numFmtId="38" fontId="22" fillId="5" borderId="49" xfId="6" applyNumberFormat="1" applyFont="1" applyFill="1" applyBorder="1" applyAlignment="1" applyProtection="1">
      <alignment horizontal="center"/>
    </xf>
    <xf numFmtId="0" fontId="30" fillId="13" borderId="57" xfId="1" quotePrefix="1" applyFont="1" applyFill="1" applyBorder="1" applyAlignment="1" applyProtection="1">
      <alignment horizontal="left"/>
    </xf>
    <xf numFmtId="0" fontId="30" fillId="13" borderId="58" xfId="1" quotePrefix="1" applyFont="1" applyFill="1" applyBorder="1" applyAlignment="1" applyProtection="1">
      <alignment horizontal="left"/>
    </xf>
    <xf numFmtId="0" fontId="30" fillId="13" borderId="59" xfId="1" quotePrefix="1" applyFont="1" applyFill="1" applyBorder="1" applyAlignment="1" applyProtection="1">
      <alignment horizontal="left"/>
    </xf>
    <xf numFmtId="177" fontId="10" fillId="14" borderId="60" xfId="1" applyNumberFormat="1" applyFont="1" applyFill="1" applyBorder="1" applyAlignment="1" applyProtection="1"/>
    <xf numFmtId="177" fontId="30" fillId="14" borderId="60" xfId="1" applyNumberFormat="1" applyFont="1" applyFill="1" applyBorder="1" applyAlignment="1" applyProtection="1"/>
    <xf numFmtId="177" fontId="30" fillId="13" borderId="60" xfId="1" applyNumberFormat="1" applyFont="1" applyFill="1" applyBorder="1" applyAlignment="1" applyProtection="1"/>
    <xf numFmtId="177" fontId="30" fillId="13" borderId="61" xfId="1" applyNumberFormat="1" applyFont="1" applyFill="1" applyBorder="1" applyAlignment="1" applyProtection="1"/>
    <xf numFmtId="0" fontId="30" fillId="13" borderId="57" xfId="1" quotePrefix="1" applyFont="1" applyFill="1" applyBorder="1" applyAlignment="1" applyProtection="1">
      <alignment horizontal="center"/>
    </xf>
    <xf numFmtId="0" fontId="30" fillId="13" borderId="58" xfId="1" quotePrefix="1" applyFont="1" applyFill="1" applyBorder="1" applyAlignment="1" applyProtection="1">
      <alignment horizontal="center"/>
    </xf>
    <xf numFmtId="0" fontId="30" fillId="13" borderId="59" xfId="1" quotePrefix="1" applyFont="1" applyFill="1" applyBorder="1" applyAlignment="1" applyProtection="1">
      <alignment horizontal="center"/>
    </xf>
    <xf numFmtId="174" fontId="10" fillId="2" borderId="0" xfId="1" applyNumberFormat="1" applyFont="1" applyFill="1" applyProtection="1"/>
    <xf numFmtId="174" fontId="10" fillId="4" borderId="0" xfId="1" applyNumberFormat="1" applyFont="1" applyFill="1" applyBorder="1" applyProtection="1"/>
    <xf numFmtId="174" fontId="30" fillId="4" borderId="0" xfId="1" applyNumberFormat="1" applyFont="1" applyFill="1" applyBorder="1" applyProtection="1"/>
    <xf numFmtId="0" fontId="30" fillId="15" borderId="57" xfId="1" applyFont="1" applyFill="1" applyBorder="1" applyAlignment="1" applyProtection="1">
      <alignment horizontal="left"/>
    </xf>
    <xf numFmtId="0" fontId="30" fillId="15" borderId="58" xfId="1" applyFont="1" applyFill="1" applyBorder="1" applyAlignment="1" applyProtection="1">
      <alignment horizontal="left"/>
    </xf>
    <xf numFmtId="0" fontId="30" fillId="15" borderId="59" xfId="1" applyFont="1" applyFill="1" applyBorder="1" applyAlignment="1" applyProtection="1">
      <alignment horizontal="left"/>
    </xf>
    <xf numFmtId="177" fontId="10" fillId="15" borderId="60" xfId="1" applyNumberFormat="1" applyFont="1" applyFill="1" applyBorder="1" applyAlignment="1" applyProtection="1"/>
    <xf numFmtId="177" fontId="30" fillId="15" borderId="60" xfId="1" applyNumberFormat="1" applyFont="1" applyFill="1" applyBorder="1" applyAlignment="1" applyProtection="1"/>
    <xf numFmtId="177" fontId="30" fillId="15" borderId="61" xfId="1" applyNumberFormat="1" applyFont="1" applyFill="1" applyBorder="1" applyAlignment="1" applyProtection="1"/>
    <xf numFmtId="0" fontId="30" fillId="15" borderId="57" xfId="1" applyFont="1" applyFill="1" applyBorder="1" applyAlignment="1" applyProtection="1">
      <alignment horizontal="center"/>
    </xf>
    <xf numFmtId="0" fontId="30" fillId="15" borderId="58" xfId="1" applyFont="1" applyFill="1" applyBorder="1" applyAlignment="1" applyProtection="1">
      <alignment horizontal="center"/>
    </xf>
    <xf numFmtId="0" fontId="30" fillId="15" borderId="59" xfId="1" applyFont="1" applyFill="1" applyBorder="1" applyAlignment="1" applyProtection="1">
      <alignment horizontal="center"/>
    </xf>
    <xf numFmtId="0" fontId="51" fillId="5" borderId="11" xfId="7" applyFont="1" applyFill="1" applyBorder="1" applyAlignment="1" applyProtection="1">
      <alignment horizontal="center"/>
    </xf>
    <xf numFmtId="0" fontId="51" fillId="5" borderId="0" xfId="7" applyFont="1" applyFill="1" applyBorder="1" applyAlignment="1" applyProtection="1">
      <alignment horizontal="center"/>
    </xf>
    <xf numFmtId="0" fontId="51" fillId="5" borderId="22" xfId="7" applyFont="1" applyFill="1" applyBorder="1" applyAlignment="1" applyProtection="1">
      <alignment horizontal="center"/>
    </xf>
    <xf numFmtId="171" fontId="52" fillId="5" borderId="27" xfId="1" quotePrefix="1" applyNumberFormat="1" applyFont="1" applyFill="1" applyBorder="1" applyAlignment="1" applyProtection="1"/>
    <xf numFmtId="171" fontId="53" fillId="5" borderId="27" xfId="1" quotePrefix="1" applyNumberFormat="1" applyFont="1" applyFill="1" applyBorder="1" applyAlignment="1" applyProtection="1"/>
    <xf numFmtId="171" fontId="53" fillId="5" borderId="28" xfId="1" quotePrefix="1" applyNumberFormat="1" applyFont="1" applyFill="1" applyBorder="1" applyAlignment="1" applyProtection="1"/>
    <xf numFmtId="1" fontId="30" fillId="2" borderId="0" xfId="1" applyNumberFormat="1" applyFont="1" applyFill="1" applyBorder="1" applyAlignment="1" applyProtection="1">
      <alignment horizontal="right"/>
    </xf>
    <xf numFmtId="3" fontId="54" fillId="5" borderId="34" xfId="1" applyNumberFormat="1" applyFont="1" applyFill="1" applyBorder="1" applyAlignment="1" applyProtection="1">
      <alignment horizontal="center"/>
    </xf>
    <xf numFmtId="3" fontId="54" fillId="5" borderId="35" xfId="1" applyNumberFormat="1" applyFont="1" applyFill="1" applyBorder="1" applyAlignment="1" applyProtection="1">
      <alignment horizontal="center"/>
    </xf>
    <xf numFmtId="3" fontId="54" fillId="5" borderId="36" xfId="1" applyNumberFormat="1" applyFont="1" applyFill="1" applyBorder="1" applyAlignment="1" applyProtection="1">
      <alignment horizontal="center"/>
    </xf>
    <xf numFmtId="0" fontId="40" fillId="8" borderId="63" xfId="1" applyFont="1" applyFill="1" applyBorder="1" applyAlignment="1" applyProtection="1">
      <alignment horizontal="left"/>
    </xf>
    <xf numFmtId="0" fontId="40" fillId="8" borderId="64" xfId="1" applyFont="1" applyFill="1" applyBorder="1" applyAlignment="1" applyProtection="1">
      <alignment horizontal="left"/>
    </xf>
    <xf numFmtId="0" fontId="40" fillId="8" borderId="65" xfId="1" applyFont="1" applyFill="1" applyBorder="1" applyAlignment="1" applyProtection="1">
      <alignment horizontal="left"/>
    </xf>
    <xf numFmtId="177" fontId="10" fillId="8" borderId="66" xfId="1" applyNumberFormat="1" applyFont="1" applyFill="1" applyBorder="1" applyAlignment="1" applyProtection="1"/>
    <xf numFmtId="177" fontId="30" fillId="8" borderId="66" xfId="1" applyNumberFormat="1" applyFont="1" applyFill="1" applyBorder="1" applyAlignment="1" applyProtection="1"/>
    <xf numFmtId="177" fontId="30" fillId="8" borderId="67" xfId="1" applyNumberFormat="1" applyFont="1" applyFill="1" applyBorder="1" applyAlignment="1" applyProtection="1"/>
    <xf numFmtId="177" fontId="10" fillId="2" borderId="0" xfId="1" quotePrefix="1" applyNumberFormat="1" applyFont="1" applyFill="1" applyBorder="1" applyAlignment="1" applyProtection="1">
      <alignment horizontal="right"/>
    </xf>
    <xf numFmtId="171" fontId="40" fillId="8" borderId="68" xfId="1" applyNumberFormat="1" applyFont="1" applyFill="1" applyBorder="1" applyAlignment="1" applyProtection="1">
      <alignment horizontal="left"/>
    </xf>
    <xf numFmtId="171" fontId="40" fillId="8" borderId="69" xfId="1" applyNumberFormat="1" applyFont="1" applyFill="1" applyBorder="1" applyAlignment="1" applyProtection="1">
      <alignment horizontal="left"/>
    </xf>
    <xf numFmtId="171" fontId="40" fillId="8" borderId="70" xfId="1" applyNumberFormat="1" applyFont="1" applyFill="1" applyBorder="1" applyAlignment="1" applyProtection="1">
      <alignment horizontal="left"/>
    </xf>
    <xf numFmtId="171" fontId="8" fillId="2" borderId="0" xfId="1" applyNumberFormat="1" applyFont="1" applyFill="1" applyAlignment="1" applyProtection="1">
      <alignment horizontal="right"/>
    </xf>
    <xf numFmtId="177" fontId="10" fillId="8" borderId="71" xfId="1" applyNumberFormat="1" applyFont="1" applyFill="1" applyBorder="1" applyAlignment="1" applyProtection="1"/>
    <xf numFmtId="177" fontId="30" fillId="8" borderId="71" xfId="1" applyNumberFormat="1" applyFont="1" applyFill="1" applyBorder="1" applyAlignment="1" applyProtection="1"/>
    <xf numFmtId="177" fontId="30" fillId="8" borderId="72" xfId="1" applyNumberFormat="1" applyFont="1" applyFill="1" applyBorder="1" applyAlignment="1" applyProtection="1"/>
    <xf numFmtId="38" fontId="22" fillId="5" borderId="29" xfId="6" applyNumberFormat="1" applyFont="1" applyFill="1" applyBorder="1" applyAlignment="1" applyProtection="1"/>
    <xf numFmtId="38" fontId="22" fillId="5" borderId="30" xfId="6" applyNumberFormat="1" applyFont="1" applyFill="1" applyBorder="1" applyAlignment="1" applyProtection="1"/>
    <xf numFmtId="38" fontId="22" fillId="5" borderId="31" xfId="6" applyNumberFormat="1" applyFont="1" applyFill="1" applyBorder="1" applyAlignment="1" applyProtection="1"/>
    <xf numFmtId="38" fontId="45" fillId="5" borderId="21" xfId="6" applyNumberFormat="1" applyFont="1" applyFill="1" applyBorder="1" applyAlignment="1" applyProtection="1"/>
    <xf numFmtId="38" fontId="45" fillId="5" borderId="73" xfId="6" applyNumberFormat="1" applyFont="1" applyFill="1" applyBorder="1" applyAlignment="1" applyProtection="1"/>
    <xf numFmtId="38" fontId="45" fillId="5" borderId="74" xfId="6" applyNumberFormat="1" applyFont="1" applyFill="1" applyBorder="1" applyAlignment="1" applyProtection="1"/>
    <xf numFmtId="38" fontId="44" fillId="5" borderId="11" xfId="6" applyNumberFormat="1" applyFont="1" applyFill="1" applyBorder="1" applyAlignment="1" applyProtection="1">
      <alignment horizontal="left"/>
    </xf>
    <xf numFmtId="38" fontId="44" fillId="5" borderId="0" xfId="6" applyNumberFormat="1" applyFont="1" applyFill="1" applyBorder="1" applyAlignment="1" applyProtection="1">
      <alignment horizontal="left"/>
    </xf>
    <xf numFmtId="38" fontId="44" fillId="5" borderId="22" xfId="6" applyNumberFormat="1" applyFont="1" applyFill="1" applyBorder="1" applyAlignment="1" applyProtection="1">
      <alignment horizontal="left"/>
    </xf>
    <xf numFmtId="38" fontId="22" fillId="5" borderId="29" xfId="6" applyNumberFormat="1" applyFont="1" applyFill="1" applyBorder="1" applyAlignment="1" applyProtection="1">
      <alignment horizontal="left"/>
    </xf>
    <xf numFmtId="38" fontId="22" fillId="5" borderId="30" xfId="6" applyNumberFormat="1" applyFont="1" applyFill="1" applyBorder="1" applyAlignment="1" applyProtection="1">
      <alignment horizontal="left"/>
    </xf>
    <xf numFmtId="38" fontId="22" fillId="5" borderId="31" xfId="6" applyNumberFormat="1" applyFont="1" applyFill="1" applyBorder="1" applyAlignment="1" applyProtection="1">
      <alignment horizontal="left"/>
    </xf>
    <xf numFmtId="38" fontId="22" fillId="5" borderId="11" xfId="6" applyNumberFormat="1" applyFont="1" applyFill="1" applyBorder="1" applyAlignment="1" applyProtection="1">
      <alignment horizontal="left"/>
    </xf>
    <xf numFmtId="38" fontId="22" fillId="5" borderId="0" xfId="6" applyNumberFormat="1" applyFont="1" applyFill="1" applyBorder="1" applyAlignment="1" applyProtection="1">
      <alignment horizontal="left"/>
    </xf>
    <xf numFmtId="38" fontId="22" fillId="5" borderId="22" xfId="6" applyNumberFormat="1" applyFont="1" applyFill="1" applyBorder="1" applyAlignment="1" applyProtection="1">
      <alignment horizontal="left"/>
    </xf>
    <xf numFmtId="38" fontId="56" fillId="5" borderId="29" xfId="6" applyNumberFormat="1" applyFont="1" applyFill="1" applyBorder="1" applyAlignment="1" applyProtection="1">
      <alignment horizontal="center"/>
    </xf>
    <xf numFmtId="38" fontId="56" fillId="5" borderId="30" xfId="6" applyNumberFormat="1" applyFont="1" applyFill="1" applyBorder="1" applyAlignment="1" applyProtection="1">
      <alignment horizontal="center"/>
    </xf>
    <xf numFmtId="38" fontId="56" fillId="5" borderId="31" xfId="6" applyNumberFormat="1" applyFont="1" applyFill="1" applyBorder="1" applyAlignment="1" applyProtection="1">
      <alignment horizontal="center"/>
    </xf>
    <xf numFmtId="38" fontId="13" fillId="5" borderId="43" xfId="6" applyNumberFormat="1" applyFont="1" applyFill="1" applyBorder="1" applyAlignment="1" applyProtection="1">
      <alignment horizontal="center"/>
    </xf>
    <xf numFmtId="38" fontId="13" fillId="5" borderId="44" xfId="6" applyNumberFormat="1" applyFont="1" applyFill="1" applyBorder="1" applyAlignment="1" applyProtection="1">
      <alignment horizontal="center"/>
    </xf>
    <xf numFmtId="38" fontId="13" fillId="5" borderId="45" xfId="6" applyNumberFormat="1" applyFont="1" applyFill="1" applyBorder="1" applyAlignment="1" applyProtection="1">
      <alignment horizontal="center"/>
    </xf>
    <xf numFmtId="177" fontId="10" fillId="13" borderId="60" xfId="1" applyNumberFormat="1" applyFont="1" applyFill="1" applyBorder="1" applyAlignment="1" applyProtection="1"/>
    <xf numFmtId="38" fontId="45" fillId="5" borderId="40" xfId="6" applyNumberFormat="1" applyFont="1" applyFill="1" applyBorder="1" applyAlignment="1" applyProtection="1">
      <alignment horizontal="center"/>
    </xf>
    <xf numFmtId="38" fontId="45" fillId="5" borderId="41" xfId="6" applyNumberFormat="1" applyFont="1" applyFill="1" applyBorder="1" applyAlignment="1" applyProtection="1">
      <alignment horizontal="center"/>
    </xf>
    <xf numFmtId="38" fontId="45" fillId="5" borderId="42" xfId="6" applyNumberFormat="1" applyFont="1" applyFill="1" applyBorder="1" applyAlignment="1" applyProtection="1">
      <alignment horizontal="center"/>
    </xf>
    <xf numFmtId="38" fontId="59" fillId="11" borderId="19" xfId="6" applyNumberFormat="1" applyFont="1" applyFill="1" applyBorder="1" applyAlignment="1" applyProtection="1"/>
    <xf numFmtId="38" fontId="59" fillId="11" borderId="19" xfId="6" applyNumberFormat="1" applyFont="1" applyFill="1" applyBorder="1" applyAlignment="1" applyProtection="1">
      <alignment horizontal="center"/>
    </xf>
    <xf numFmtId="38" fontId="59" fillId="11" borderId="2" xfId="6" applyNumberFormat="1" applyFont="1" applyFill="1" applyBorder="1" applyAlignment="1" applyProtection="1">
      <alignment horizontal="center"/>
    </xf>
    <xf numFmtId="38" fontId="59" fillId="11" borderId="20" xfId="6" applyNumberFormat="1" applyFont="1" applyFill="1" applyBorder="1" applyAlignment="1" applyProtection="1">
      <alignment horizontal="center"/>
    </xf>
    <xf numFmtId="38" fontId="60" fillId="16" borderId="34" xfId="6" applyNumberFormat="1" applyFont="1" applyFill="1" applyBorder="1" applyAlignment="1" applyProtection="1"/>
    <xf numFmtId="38" fontId="45" fillId="16" borderId="35" xfId="6" applyNumberFormat="1" applyFont="1" applyFill="1" applyBorder="1" applyAlignment="1" applyProtection="1"/>
    <xf numFmtId="38" fontId="45" fillId="16" borderId="36" xfId="6" applyNumberFormat="1" applyFont="1" applyFill="1" applyBorder="1" applyAlignment="1" applyProtection="1"/>
    <xf numFmtId="177" fontId="10" fillId="16" borderId="37" xfId="1" applyNumberFormat="1" applyFont="1" applyFill="1" applyBorder="1" applyAlignment="1" applyProtection="1"/>
    <xf numFmtId="177" fontId="30" fillId="16" borderId="37" xfId="1" applyNumberFormat="1" applyFont="1" applyFill="1" applyBorder="1" applyAlignment="1" applyProtection="1"/>
    <xf numFmtId="177" fontId="30" fillId="16" borderId="46" xfId="1" applyNumberFormat="1" applyFont="1" applyFill="1" applyBorder="1" applyAlignment="1" applyProtection="1"/>
    <xf numFmtId="38" fontId="60" fillId="16" borderId="43" xfId="6" applyNumberFormat="1" applyFont="1" applyFill="1" applyBorder="1" applyAlignment="1" applyProtection="1">
      <alignment horizontal="center"/>
    </xf>
    <xf numFmtId="38" fontId="60" fillId="16" borderId="44" xfId="6" applyNumberFormat="1" applyFont="1" applyFill="1" applyBorder="1" applyAlignment="1" applyProtection="1">
      <alignment horizontal="center"/>
    </xf>
    <xf numFmtId="38" fontId="60" fillId="16" borderId="45" xfId="6" applyNumberFormat="1" applyFont="1" applyFill="1" applyBorder="1" applyAlignment="1" applyProtection="1">
      <alignment horizontal="center"/>
    </xf>
    <xf numFmtId="0" fontId="30" fillId="15" borderId="57" xfId="0" applyFont="1" applyFill="1" applyBorder="1" applyAlignment="1" applyProtection="1">
      <alignment horizontal="left"/>
    </xf>
    <xf numFmtId="38" fontId="18" fillId="5" borderId="43" xfId="6" applyNumberFormat="1" applyFont="1" applyFill="1" applyBorder="1" applyAlignment="1" applyProtection="1">
      <alignment horizontal="center"/>
    </xf>
    <xf numFmtId="38" fontId="18" fillId="5" borderId="44" xfId="6" applyNumberFormat="1" applyFont="1" applyFill="1" applyBorder="1" applyAlignment="1" applyProtection="1">
      <alignment horizontal="center"/>
    </xf>
    <xf numFmtId="38" fontId="18" fillId="5" borderId="45" xfId="6" applyNumberFormat="1" applyFont="1" applyFill="1" applyBorder="1" applyAlignment="1" applyProtection="1">
      <alignment horizontal="center"/>
    </xf>
    <xf numFmtId="0" fontId="30" fillId="5" borderId="68" xfId="1" applyFont="1" applyFill="1" applyBorder="1" applyAlignment="1" applyProtection="1">
      <alignment horizontal="left"/>
    </xf>
    <xf numFmtId="0" fontId="30" fillId="5" borderId="69" xfId="1" applyFont="1" applyFill="1" applyBorder="1" applyAlignment="1" applyProtection="1">
      <alignment horizontal="left"/>
    </xf>
    <xf numFmtId="0" fontId="30" fillId="5" borderId="70" xfId="1" applyFont="1" applyFill="1" applyBorder="1" applyAlignment="1" applyProtection="1">
      <alignment horizontal="left"/>
    </xf>
    <xf numFmtId="177" fontId="10" fillId="5" borderId="71" xfId="1" applyNumberFormat="1" applyFont="1" applyFill="1" applyBorder="1" applyAlignment="1" applyProtection="1"/>
    <xf numFmtId="177" fontId="30" fillId="5" borderId="71" xfId="1" applyNumberFormat="1" applyFont="1" applyFill="1" applyBorder="1" applyAlignment="1" applyProtection="1"/>
    <xf numFmtId="177" fontId="30" fillId="5" borderId="72" xfId="1" applyNumberFormat="1" applyFont="1" applyFill="1" applyBorder="1" applyAlignment="1" applyProtection="1"/>
    <xf numFmtId="0" fontId="30" fillId="5" borderId="68" xfId="1" applyFont="1" applyFill="1" applyBorder="1" applyAlignment="1" applyProtection="1">
      <alignment horizontal="center"/>
    </xf>
    <xf numFmtId="0" fontId="30" fillId="5" borderId="69" xfId="1" applyFont="1" applyFill="1" applyBorder="1" applyAlignment="1" applyProtection="1">
      <alignment horizontal="center"/>
    </xf>
    <xf numFmtId="0" fontId="30" fillId="5" borderId="70" xfId="1" applyFont="1" applyFill="1" applyBorder="1" applyAlignment="1" applyProtection="1">
      <alignment horizontal="center"/>
    </xf>
    <xf numFmtId="0" fontId="51" fillId="7" borderId="75" xfId="7" applyFont="1" applyFill="1" applyBorder="1" applyAlignment="1" applyProtection="1">
      <alignment horizontal="center"/>
    </xf>
    <xf numFmtId="171" fontId="53" fillId="2" borderId="7" xfId="1" quotePrefix="1" applyNumberFormat="1" applyFont="1" applyFill="1" applyBorder="1" applyAlignment="1" applyProtection="1"/>
    <xf numFmtId="171" fontId="53" fillId="2" borderId="75" xfId="1" quotePrefix="1" applyNumberFormat="1" applyFont="1" applyFill="1" applyBorder="1" applyAlignment="1" applyProtection="1"/>
    <xf numFmtId="3" fontId="10" fillId="2" borderId="0" xfId="1" applyNumberFormat="1" applyFont="1" applyFill="1" applyBorder="1" applyProtection="1"/>
    <xf numFmtId="0" fontId="53" fillId="2" borderId="7" xfId="1" quotePrefix="1" applyNumberFormat="1" applyFont="1" applyFill="1" applyBorder="1" applyAlignment="1" applyProtection="1"/>
    <xf numFmtId="0" fontId="10" fillId="2" borderId="0" xfId="1" applyFont="1" applyFill="1" applyBorder="1" applyAlignment="1" applyProtection="1">
      <alignment horizontal="center"/>
    </xf>
    <xf numFmtId="0" fontId="62" fillId="2" borderId="0" xfId="4" applyFont="1" applyFill="1" applyAlignment="1" applyProtection="1">
      <alignment horizontal="right"/>
    </xf>
    <xf numFmtId="178" fontId="9" fillId="5" borderId="4" xfId="1" applyNumberFormat="1" applyFont="1" applyFill="1" applyBorder="1" applyAlignment="1" applyProtection="1">
      <alignment horizontal="center"/>
    </xf>
    <xf numFmtId="1" fontId="30" fillId="2" borderId="30" xfId="1" applyNumberFormat="1" applyFont="1" applyFill="1" applyBorder="1" applyAlignment="1" applyProtection="1">
      <alignment horizontal="center"/>
    </xf>
    <xf numFmtId="0" fontId="22" fillId="2" borderId="0" xfId="4" applyFont="1" applyFill="1" applyProtection="1"/>
    <xf numFmtId="0" fontId="45" fillId="2" borderId="0" xfId="2" applyFont="1" applyFill="1" applyBorder="1" applyAlignment="1" applyProtection="1">
      <alignment horizontal="left" vertical="center"/>
    </xf>
    <xf numFmtId="0" fontId="30" fillId="2" borderId="30" xfId="1" applyNumberFormat="1" applyFont="1" applyFill="1" applyBorder="1" applyAlignment="1" applyProtection="1">
      <alignment horizontal="center"/>
    </xf>
    <xf numFmtId="0" fontId="10" fillId="4" borderId="0" xfId="1" applyNumberFormat="1" applyFont="1" applyFill="1" applyBorder="1" applyProtection="1"/>
    <xf numFmtId="0" fontId="2" fillId="4" borderId="0" xfId="1" applyFont="1" applyFill="1" applyAlignment="1" applyProtection="1">
      <alignment horizontal="center"/>
    </xf>
    <xf numFmtId="0" fontId="2" fillId="4" borderId="0" xfId="1" applyFont="1" applyFill="1" applyProtection="1"/>
    <xf numFmtId="1" fontId="30" fillId="2" borderId="0" xfId="1" applyNumberFormat="1" applyFont="1" applyFill="1" applyBorder="1" applyAlignment="1" applyProtection="1">
      <alignment horizontal="center"/>
    </xf>
    <xf numFmtId="0" fontId="30" fillId="2" borderId="0" xfId="1" applyNumberFormat="1" applyFont="1" applyFill="1" applyBorder="1" applyAlignment="1" applyProtection="1">
      <alignment horizontal="center"/>
    </xf>
    <xf numFmtId="0" fontId="8" fillId="4" borderId="0" xfId="1" applyFont="1" applyFill="1" applyProtection="1"/>
    <xf numFmtId="0" fontId="8" fillId="4" borderId="0" xfId="1" applyNumberFormat="1" applyFont="1" applyFill="1" applyProtection="1"/>
    <xf numFmtId="0" fontId="8" fillId="4" borderId="0" xfId="1" applyFont="1" applyFill="1" applyBorder="1" applyProtection="1"/>
    <xf numFmtId="0" fontId="63" fillId="5" borderId="76" xfId="4" applyFont="1" applyFill="1" applyBorder="1" applyProtection="1"/>
    <xf numFmtId="0" fontId="63" fillId="5" borderId="13" xfId="4" applyFont="1" applyFill="1" applyBorder="1" applyProtection="1"/>
    <xf numFmtId="0" fontId="63" fillId="5" borderId="14" xfId="4" applyFont="1" applyFill="1" applyBorder="1" applyProtection="1"/>
    <xf numFmtId="164" fontId="66" fillId="17" borderId="77" xfId="1" applyNumberFormat="1" applyFont="1" applyFill="1" applyBorder="1" applyAlignment="1" applyProtection="1">
      <alignment horizontal="center"/>
    </xf>
    <xf numFmtId="164" fontId="67" fillId="17" borderId="78" xfId="1" applyNumberFormat="1" applyFont="1" applyFill="1" applyBorder="1" applyAlignment="1" applyProtection="1">
      <alignment horizontal="center"/>
    </xf>
    <xf numFmtId="164" fontId="45" fillId="18" borderId="0" xfId="6" applyNumberFormat="1" applyFont="1" applyFill="1" applyAlignment="1" applyProtection="1"/>
    <xf numFmtId="164" fontId="68" fillId="19" borderId="77" xfId="1" applyNumberFormat="1" applyFont="1" applyFill="1" applyBorder="1" applyAlignment="1" applyProtection="1">
      <alignment horizontal="center"/>
    </xf>
    <xf numFmtId="164" fontId="67" fillId="19" borderId="78" xfId="1" applyNumberFormat="1" applyFont="1" applyFill="1" applyBorder="1" applyAlignment="1" applyProtection="1">
      <alignment horizontal="center"/>
    </xf>
    <xf numFmtId="164" fontId="13" fillId="18" borderId="0" xfId="4" applyNumberFormat="1" applyFont="1" applyFill="1" applyProtection="1"/>
    <xf numFmtId="164" fontId="67" fillId="20" borderId="79" xfId="1" applyNumberFormat="1" applyFont="1" applyFill="1" applyBorder="1" applyAlignment="1" applyProtection="1">
      <alignment horizontal="center"/>
    </xf>
    <xf numFmtId="164" fontId="8" fillId="4" borderId="0" xfId="1" applyNumberFormat="1" applyFont="1" applyFill="1" applyProtection="1"/>
    <xf numFmtId="164" fontId="22" fillId="21" borderId="80" xfId="1" applyNumberFormat="1" applyFont="1" applyFill="1" applyBorder="1" applyAlignment="1" applyProtection="1">
      <alignment horizontal="center"/>
    </xf>
    <xf numFmtId="0" fontId="18" fillId="5" borderId="81" xfId="1" applyNumberFormat="1" applyFont="1" applyFill="1" applyBorder="1" applyAlignment="1" applyProtection="1">
      <alignment horizontal="center"/>
    </xf>
    <xf numFmtId="0" fontId="69" fillId="5" borderId="82" xfId="1" applyNumberFormat="1" applyFont="1" applyFill="1" applyBorder="1" applyAlignment="1" applyProtection="1">
      <alignment horizontal="center"/>
    </xf>
    <xf numFmtId="0" fontId="2" fillId="4" borderId="0" xfId="1" applyNumberFormat="1" applyFont="1" applyFill="1" applyBorder="1" applyProtection="1"/>
    <xf numFmtId="0" fontId="2" fillId="4" borderId="0" xfId="1" applyFont="1" applyFill="1" applyBorder="1" applyAlignment="1" applyProtection="1">
      <alignment horizontal="center"/>
    </xf>
    <xf numFmtId="0" fontId="63" fillId="5" borderId="60" xfId="4" applyFont="1" applyFill="1" applyBorder="1" applyProtection="1"/>
    <xf numFmtId="0" fontId="63" fillId="5" borderId="58" xfId="4" applyFont="1" applyFill="1" applyBorder="1" applyProtection="1"/>
    <xf numFmtId="0" fontId="63" fillId="5" borderId="59" xfId="4" applyFont="1" applyFill="1" applyBorder="1" applyProtection="1"/>
    <xf numFmtId="164" fontId="66" fillId="17" borderId="83" xfId="1" applyNumberFormat="1" applyFont="1" applyFill="1" applyBorder="1" applyAlignment="1" applyProtection="1">
      <alignment horizontal="center"/>
    </xf>
    <xf numFmtId="164" fontId="67" fillId="17" borderId="84" xfId="1" applyNumberFormat="1" applyFont="1" applyFill="1" applyBorder="1" applyAlignment="1" applyProtection="1">
      <alignment horizontal="center"/>
    </xf>
    <xf numFmtId="164" fontId="68" fillId="19" borderId="83" xfId="1" applyNumberFormat="1" applyFont="1" applyFill="1" applyBorder="1" applyAlignment="1" applyProtection="1">
      <alignment horizontal="center"/>
    </xf>
    <xf numFmtId="164" fontId="67" fillId="19" borderId="84" xfId="1" applyNumberFormat="1" applyFont="1" applyFill="1" applyBorder="1" applyAlignment="1" applyProtection="1">
      <alignment horizontal="center"/>
    </xf>
    <xf numFmtId="164" fontId="67" fillId="20" borderId="85" xfId="1" applyNumberFormat="1" applyFont="1" applyFill="1" applyBorder="1" applyAlignment="1" applyProtection="1">
      <alignment horizontal="center"/>
    </xf>
    <xf numFmtId="164" fontId="71" fillId="21" borderId="61" xfId="1" applyNumberFormat="1" applyFont="1" applyFill="1" applyBorder="1" applyAlignment="1" applyProtection="1">
      <alignment horizontal="center"/>
    </xf>
    <xf numFmtId="0" fontId="18" fillId="5" borderId="86" xfId="1" applyNumberFormat="1" applyFont="1" applyFill="1" applyBorder="1" applyAlignment="1" applyProtection="1">
      <alignment horizontal="center"/>
    </xf>
    <xf numFmtId="0" fontId="69" fillId="5" borderId="87" xfId="1" applyNumberFormat="1" applyFont="1" applyFill="1" applyBorder="1" applyAlignment="1" applyProtection="1">
      <alignment horizontal="center"/>
    </xf>
    <xf numFmtId="164" fontId="2" fillId="4" borderId="0" xfId="1" applyNumberFormat="1" applyFont="1" applyFill="1" applyProtection="1"/>
    <xf numFmtId="164" fontId="72" fillId="17" borderId="77" xfId="1" applyNumberFormat="1" applyFont="1" applyFill="1" applyBorder="1" applyAlignment="1" applyProtection="1">
      <alignment horizontal="center"/>
    </xf>
    <xf numFmtId="164" fontId="73" fillId="17" borderId="78" xfId="1" applyNumberFormat="1" applyFont="1" applyFill="1" applyBorder="1" applyAlignment="1" applyProtection="1">
      <alignment horizontal="center"/>
    </xf>
    <xf numFmtId="164" fontId="74" fillId="19" borderId="77" xfId="1" applyNumberFormat="1" applyFont="1" applyFill="1" applyBorder="1" applyAlignment="1" applyProtection="1">
      <alignment horizontal="center"/>
    </xf>
    <xf numFmtId="164" fontId="75" fillId="19" borderId="78" xfId="1" applyNumberFormat="1" applyFont="1" applyFill="1" applyBorder="1" applyAlignment="1" applyProtection="1">
      <alignment horizontal="center"/>
    </xf>
    <xf numFmtId="164" fontId="76" fillId="20" borderId="79" xfId="1" applyNumberFormat="1" applyFont="1" applyFill="1" applyBorder="1" applyAlignment="1" applyProtection="1">
      <alignment horizontal="center"/>
    </xf>
    <xf numFmtId="164" fontId="77" fillId="21" borderId="80" xfId="1" applyNumberFormat="1" applyFont="1" applyFill="1" applyBorder="1" applyAlignment="1" applyProtection="1">
      <alignment horizontal="center"/>
    </xf>
    <xf numFmtId="164" fontId="18" fillId="5" borderId="81" xfId="1" applyNumberFormat="1" applyFont="1" applyFill="1" applyBorder="1" applyAlignment="1" applyProtection="1">
      <alignment horizontal="center"/>
    </xf>
    <xf numFmtId="164" fontId="69" fillId="5" borderId="82" xfId="1" applyNumberFormat="1" applyFont="1" applyFill="1" applyBorder="1" applyAlignment="1" applyProtection="1">
      <alignment horizontal="center"/>
    </xf>
    <xf numFmtId="164" fontId="72" fillId="17" borderId="83" xfId="1" applyNumberFormat="1" applyFont="1" applyFill="1" applyBorder="1" applyAlignment="1" applyProtection="1">
      <alignment horizontal="center"/>
    </xf>
    <xf numFmtId="164" fontId="73" fillId="17" borderId="84" xfId="1" applyNumberFormat="1" applyFont="1" applyFill="1" applyBorder="1" applyAlignment="1" applyProtection="1">
      <alignment horizontal="center"/>
    </xf>
    <xf numFmtId="164" fontId="74" fillId="19" borderId="83" xfId="1" applyNumberFormat="1" applyFont="1" applyFill="1" applyBorder="1" applyAlignment="1" applyProtection="1">
      <alignment horizontal="center"/>
    </xf>
    <xf numFmtId="164" fontId="75" fillId="19" borderId="84" xfId="1" applyNumberFormat="1" applyFont="1" applyFill="1" applyBorder="1" applyAlignment="1" applyProtection="1">
      <alignment horizontal="center"/>
    </xf>
    <xf numFmtId="164" fontId="76" fillId="20" borderId="85" xfId="1" applyNumberFormat="1" applyFont="1" applyFill="1" applyBorder="1" applyAlignment="1" applyProtection="1">
      <alignment horizontal="center"/>
    </xf>
    <xf numFmtId="164" fontId="77" fillId="21" borderId="61" xfId="1" applyNumberFormat="1" applyFont="1" applyFill="1" applyBorder="1" applyAlignment="1" applyProtection="1">
      <alignment horizontal="center"/>
    </xf>
    <xf numFmtId="164" fontId="18" fillId="5" borderId="86" xfId="1" applyNumberFormat="1" applyFont="1" applyFill="1" applyBorder="1" applyAlignment="1" applyProtection="1">
      <alignment horizontal="center"/>
    </xf>
    <xf numFmtId="164" fontId="69" fillId="5" borderId="87" xfId="1" applyNumberFormat="1" applyFont="1" applyFill="1" applyBorder="1" applyAlignment="1" applyProtection="1">
      <alignment horizontal="center"/>
    </xf>
    <xf numFmtId="0" fontId="1" fillId="0" borderId="0" xfId="1" applyProtection="1"/>
    <xf numFmtId="0" fontId="1" fillId="0" borderId="0" xfId="1" applyNumberFormat="1" applyProtection="1"/>
  </cellXfs>
  <cellStyles count="8">
    <cellStyle name="Hyperlink" xfId="5" builtinId="8"/>
    <cellStyle name="Normal" xfId="0" builtinId="0"/>
    <cellStyle name="Normal 2" xfId="2"/>
    <cellStyle name="Normal 4" xfId="1"/>
    <cellStyle name="Normal_B3_2013" xfId="7"/>
    <cellStyle name="Normal_COA-2001-ZAPOVED-No-81-29012002-ANNEX" xfId="3"/>
    <cellStyle name="Normal_TRIAL-BALANCE-2001-MAKET" xfId="4"/>
    <cellStyle name="Normal_ZADACHA" xfId="6"/>
  </cellStyles>
  <dxfs count="43">
    <dxf>
      <numFmt numFmtId="168" formatCode="0000"/>
    </dxf>
    <dxf>
      <numFmt numFmtId="167" formatCode="0000&quot; &quot;0000"/>
    </dxf>
    <dxf>
      <numFmt numFmtId="166" formatCode="0000&quot; &quot;0000&quot; &quot;0000"/>
    </dxf>
    <dxf>
      <numFmt numFmtId="165" formatCode="0000&quot; &quot;0000&quot; &quot;0000&quot; &quot;0000"/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006600"/>
        <name val="Cambria"/>
        <scheme val="none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660066"/>
      </font>
      <fill>
        <patternFill>
          <bgColor rgb="FFF0FDCF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fill>
        <patternFill>
          <bgColor rgb="FF000099"/>
        </patternFill>
      </fill>
    </dxf>
    <dxf>
      <font>
        <color theme="0"/>
      </font>
      <fill>
        <patternFill>
          <bgColor theme="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CC"/>
      </font>
    </dxf>
    <dxf>
      <font>
        <color rgb="FFFFFFCC"/>
      </font>
    </dxf>
    <dxf>
      <font>
        <color theme="0"/>
      </font>
    </dxf>
    <dxf>
      <font>
        <color theme="0"/>
      </font>
      <fill>
        <patternFill>
          <bgColor theme="0"/>
        </patternFill>
      </fill>
    </dxf>
    <dxf>
      <font>
        <color auto="1"/>
      </font>
    </dxf>
    <dxf>
      <font>
        <color rgb="FFFFFFCC"/>
      </font>
      <numFmt numFmtId="1" formatCode="0"/>
      <fill>
        <patternFill>
          <bgColor rgb="FFFFFFCC"/>
        </patternFill>
      </fill>
    </dxf>
    <dxf>
      <font>
        <color rgb="FFFFFF00"/>
      </font>
      <fill>
        <patternFill>
          <bgColor rgb="FF000099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B3_2021_04_1900_33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sh-Flow-DATA"/>
      <sheetName val="OTCHET-agregirani pokazateli"/>
      <sheetName val="OTCHET F"/>
      <sheetName val="OTCHET"/>
      <sheetName val="INF"/>
      <sheetName val="list"/>
    </sheetNames>
    <sheetDataSet>
      <sheetData sheetId="0"/>
      <sheetData sheetId="1"/>
      <sheetData sheetId="2"/>
      <sheetData sheetId="3">
        <row r="3">
          <cell r="C3">
            <v>2021</v>
          </cell>
        </row>
        <row r="9">
          <cell r="B9" t="str">
            <v>МИНИСТЕРСТВО НА ОКОЛНАТА СРЕДА И ВОДИТЕ</v>
          </cell>
          <cell r="F9">
            <v>44561</v>
          </cell>
          <cell r="H9" t="str">
            <v>000 697 371</v>
          </cell>
          <cell r="I9">
            <v>19000000</v>
          </cell>
        </row>
        <row r="12">
          <cell r="F12" t="str">
            <v>1900</v>
          </cell>
        </row>
        <row r="15">
          <cell r="E15">
            <v>33</v>
          </cell>
          <cell r="F15" t="str">
            <v>Чужди средства</v>
          </cell>
        </row>
        <row r="22">
          <cell r="E22">
            <v>0</v>
          </cell>
          <cell r="F22">
            <v>0</v>
          </cell>
        </row>
        <row r="28">
          <cell r="E28">
            <v>0</v>
          </cell>
          <cell r="F28">
            <v>0</v>
          </cell>
        </row>
        <row r="33">
          <cell r="E33">
            <v>0</v>
          </cell>
          <cell r="F33">
            <v>0</v>
          </cell>
        </row>
        <row r="39">
          <cell r="E39">
            <v>0</v>
          </cell>
          <cell r="F39">
            <v>0</v>
          </cell>
        </row>
        <row r="47">
          <cell r="E47">
            <v>0</v>
          </cell>
          <cell r="F47">
            <v>0</v>
          </cell>
        </row>
        <row r="52">
          <cell r="E52">
            <v>0</v>
          </cell>
          <cell r="F52">
            <v>0</v>
          </cell>
        </row>
        <row r="58">
          <cell r="E58">
            <v>0</v>
          </cell>
          <cell r="F58">
            <v>0</v>
          </cell>
        </row>
        <row r="61">
          <cell r="E61">
            <v>0</v>
          </cell>
          <cell r="F61">
            <v>0</v>
          </cell>
        </row>
        <row r="64">
          <cell r="F64">
            <v>0</v>
          </cell>
        </row>
        <row r="65">
          <cell r="E65">
            <v>0</v>
          </cell>
          <cell r="F65">
            <v>0</v>
          </cell>
        </row>
        <row r="72">
          <cell r="F72">
            <v>0</v>
          </cell>
        </row>
        <row r="73">
          <cell r="F73">
            <v>0</v>
          </cell>
        </row>
        <row r="75">
          <cell r="F75">
            <v>0</v>
          </cell>
        </row>
        <row r="76">
          <cell r="F76">
            <v>0</v>
          </cell>
        </row>
        <row r="77">
          <cell r="F77">
            <v>0</v>
          </cell>
        </row>
        <row r="78">
          <cell r="F78">
            <v>0</v>
          </cell>
        </row>
        <row r="79">
          <cell r="F79">
            <v>0</v>
          </cell>
        </row>
        <row r="80">
          <cell r="F80">
            <v>0</v>
          </cell>
        </row>
        <row r="81">
          <cell r="F81">
            <v>0</v>
          </cell>
        </row>
        <row r="82">
          <cell r="F82">
            <v>0</v>
          </cell>
        </row>
        <row r="83">
          <cell r="F83">
            <v>0</v>
          </cell>
        </row>
        <row r="84">
          <cell r="F84">
            <v>0</v>
          </cell>
        </row>
        <row r="85">
          <cell r="F85">
            <v>0</v>
          </cell>
        </row>
        <row r="86">
          <cell r="F86">
            <v>0</v>
          </cell>
        </row>
        <row r="87">
          <cell r="F87">
            <v>0</v>
          </cell>
        </row>
        <row r="88">
          <cell r="F88">
            <v>0</v>
          </cell>
        </row>
        <row r="89">
          <cell r="F89">
            <v>0</v>
          </cell>
        </row>
        <row r="90">
          <cell r="E90">
            <v>0</v>
          </cell>
          <cell r="F90">
            <v>0</v>
          </cell>
        </row>
        <row r="93">
          <cell r="F93">
            <v>0</v>
          </cell>
        </row>
        <row r="94">
          <cell r="E94">
            <v>0</v>
          </cell>
          <cell r="F94">
            <v>0</v>
          </cell>
        </row>
        <row r="109">
          <cell r="F109">
            <v>0</v>
          </cell>
        </row>
        <row r="110">
          <cell r="F110">
            <v>0</v>
          </cell>
        </row>
        <row r="111">
          <cell r="F111">
            <v>0</v>
          </cell>
        </row>
        <row r="113">
          <cell r="F113">
            <v>0</v>
          </cell>
        </row>
        <row r="114">
          <cell r="F114">
            <v>0</v>
          </cell>
        </row>
        <row r="115">
          <cell r="F115">
            <v>0</v>
          </cell>
        </row>
        <row r="116">
          <cell r="F116">
            <v>0</v>
          </cell>
        </row>
        <row r="117">
          <cell r="F117">
            <v>0</v>
          </cell>
        </row>
        <row r="118">
          <cell r="F118">
            <v>0</v>
          </cell>
        </row>
        <row r="119">
          <cell r="F119">
            <v>0</v>
          </cell>
        </row>
        <row r="120">
          <cell r="F120">
            <v>0</v>
          </cell>
        </row>
        <row r="121">
          <cell r="E121">
            <v>0</v>
          </cell>
          <cell r="F121">
            <v>0</v>
          </cell>
        </row>
        <row r="122">
          <cell r="F122">
            <v>0</v>
          </cell>
        </row>
        <row r="123">
          <cell r="F123">
            <v>0</v>
          </cell>
        </row>
        <row r="124">
          <cell r="F124">
            <v>0</v>
          </cell>
        </row>
        <row r="126">
          <cell r="F126">
            <v>0</v>
          </cell>
        </row>
        <row r="127">
          <cell r="F127">
            <v>0</v>
          </cell>
        </row>
        <row r="128">
          <cell r="F128">
            <v>0</v>
          </cell>
        </row>
        <row r="129">
          <cell r="F129">
            <v>0</v>
          </cell>
        </row>
        <row r="130">
          <cell r="F130">
            <v>0</v>
          </cell>
        </row>
        <row r="131">
          <cell r="F131">
            <v>0</v>
          </cell>
        </row>
        <row r="132">
          <cell r="F132">
            <v>0</v>
          </cell>
        </row>
        <row r="133">
          <cell r="F133">
            <v>0</v>
          </cell>
        </row>
        <row r="134">
          <cell r="F134">
            <v>0</v>
          </cell>
        </row>
        <row r="135">
          <cell r="F135">
            <v>0</v>
          </cell>
        </row>
        <row r="136">
          <cell r="F136">
            <v>0</v>
          </cell>
        </row>
        <row r="137">
          <cell r="F137">
            <v>0</v>
          </cell>
        </row>
        <row r="138">
          <cell r="F138">
            <v>0</v>
          </cell>
        </row>
        <row r="139">
          <cell r="E139">
            <v>0</v>
          </cell>
          <cell r="F139">
            <v>0</v>
          </cell>
        </row>
        <row r="143">
          <cell r="F143">
            <v>0</v>
          </cell>
        </row>
        <row r="144">
          <cell r="F144">
            <v>0</v>
          </cell>
        </row>
        <row r="145">
          <cell r="F145">
            <v>0</v>
          </cell>
        </row>
        <row r="146">
          <cell r="F146">
            <v>0</v>
          </cell>
        </row>
        <row r="147">
          <cell r="F147">
            <v>0</v>
          </cell>
        </row>
        <row r="148">
          <cell r="F148">
            <v>0</v>
          </cell>
        </row>
        <row r="149">
          <cell r="F149">
            <v>0</v>
          </cell>
        </row>
        <row r="150">
          <cell r="F150">
            <v>0</v>
          </cell>
        </row>
        <row r="151">
          <cell r="E151">
            <v>0</v>
          </cell>
          <cell r="F151">
            <v>0</v>
          </cell>
        </row>
        <row r="161">
          <cell r="F161">
            <v>0</v>
          </cell>
        </row>
        <row r="162">
          <cell r="F162">
            <v>0</v>
          </cell>
        </row>
        <row r="163">
          <cell r="F163">
            <v>0</v>
          </cell>
        </row>
        <row r="164">
          <cell r="F164">
            <v>0</v>
          </cell>
        </row>
        <row r="165">
          <cell r="F165">
            <v>0</v>
          </cell>
        </row>
        <row r="166">
          <cell r="F166">
            <v>0</v>
          </cell>
        </row>
        <row r="167">
          <cell r="F167">
            <v>0</v>
          </cell>
        </row>
        <row r="168">
          <cell r="F168">
            <v>0</v>
          </cell>
        </row>
        <row r="187">
          <cell r="E187">
            <v>0</v>
          </cell>
          <cell r="F187">
            <v>0</v>
          </cell>
        </row>
        <row r="190">
          <cell r="E190">
            <v>0</v>
          </cell>
          <cell r="F190">
            <v>0</v>
          </cell>
        </row>
        <row r="196">
          <cell r="E196">
            <v>0</v>
          </cell>
          <cell r="F196">
            <v>0</v>
          </cell>
        </row>
        <row r="204">
          <cell r="E204">
            <v>0</v>
          </cell>
          <cell r="F204">
            <v>0</v>
          </cell>
        </row>
        <row r="205">
          <cell r="E205">
            <v>0</v>
          </cell>
          <cell r="F205">
            <v>0</v>
          </cell>
        </row>
        <row r="217">
          <cell r="E217">
            <v>0</v>
          </cell>
          <cell r="F217">
            <v>0</v>
          </cell>
        </row>
        <row r="218">
          <cell r="E218">
            <v>0</v>
          </cell>
          <cell r="F218">
            <v>0</v>
          </cell>
        </row>
        <row r="219">
          <cell r="E219">
            <v>0</v>
          </cell>
          <cell r="F219">
            <v>0</v>
          </cell>
        </row>
        <row r="223">
          <cell r="E223">
            <v>0</v>
          </cell>
          <cell r="F223">
            <v>0</v>
          </cell>
        </row>
        <row r="227">
          <cell r="E227">
            <v>0</v>
          </cell>
          <cell r="F227">
            <v>0</v>
          </cell>
        </row>
        <row r="233">
          <cell r="E233">
            <v>0</v>
          </cell>
          <cell r="F233">
            <v>0</v>
          </cell>
        </row>
        <row r="236">
          <cell r="E236">
            <v>0</v>
          </cell>
          <cell r="F236">
            <v>0</v>
          </cell>
        </row>
        <row r="237">
          <cell r="E237">
            <v>0</v>
          </cell>
          <cell r="F237">
            <v>0</v>
          </cell>
        </row>
        <row r="238">
          <cell r="E238">
            <v>0</v>
          </cell>
          <cell r="F238">
            <v>0</v>
          </cell>
        </row>
        <row r="239">
          <cell r="E239">
            <v>0</v>
          </cell>
          <cell r="F239">
            <v>0</v>
          </cell>
        </row>
        <row r="240">
          <cell r="E240">
            <v>0</v>
          </cell>
          <cell r="F240">
            <v>0</v>
          </cell>
        </row>
        <row r="249">
          <cell r="E249">
            <v>0</v>
          </cell>
          <cell r="F249">
            <v>0</v>
          </cell>
        </row>
        <row r="255">
          <cell r="E255">
            <v>0</v>
          </cell>
          <cell r="F255">
            <v>0</v>
          </cell>
        </row>
        <row r="256">
          <cell r="E256">
            <v>0</v>
          </cell>
          <cell r="F256">
            <v>0</v>
          </cell>
        </row>
        <row r="257">
          <cell r="E257">
            <v>0</v>
          </cell>
          <cell r="F257">
            <v>0</v>
          </cell>
        </row>
        <row r="258">
          <cell r="E258">
            <v>0</v>
          </cell>
          <cell r="F258">
            <v>0</v>
          </cell>
        </row>
        <row r="265">
          <cell r="E265">
            <v>0</v>
          </cell>
          <cell r="F265">
            <v>0</v>
          </cell>
        </row>
        <row r="269">
          <cell r="E269">
            <v>0</v>
          </cell>
          <cell r="F269">
            <v>0</v>
          </cell>
        </row>
        <row r="270">
          <cell r="E270">
            <v>0</v>
          </cell>
          <cell r="F270">
            <v>0</v>
          </cell>
        </row>
        <row r="271">
          <cell r="E271">
            <v>0</v>
          </cell>
          <cell r="F271">
            <v>0</v>
          </cell>
        </row>
        <row r="273">
          <cell r="E273">
            <v>0</v>
          </cell>
          <cell r="F273">
            <v>0</v>
          </cell>
        </row>
        <row r="274">
          <cell r="E274">
            <v>0</v>
          </cell>
          <cell r="F274">
            <v>0</v>
          </cell>
        </row>
        <row r="275">
          <cell r="E275">
            <v>0</v>
          </cell>
          <cell r="F275">
            <v>0</v>
          </cell>
        </row>
        <row r="276">
          <cell r="E276">
            <v>0</v>
          </cell>
          <cell r="F276">
            <v>0</v>
          </cell>
        </row>
        <row r="284">
          <cell r="E284">
            <v>0</v>
          </cell>
          <cell r="F284">
            <v>0</v>
          </cell>
        </row>
        <row r="287">
          <cell r="E287">
            <v>0</v>
          </cell>
          <cell r="F287">
            <v>0</v>
          </cell>
        </row>
        <row r="288">
          <cell r="E288">
            <v>0</v>
          </cell>
          <cell r="F288">
            <v>0</v>
          </cell>
        </row>
        <row r="292">
          <cell r="E292">
            <v>0</v>
          </cell>
          <cell r="F292">
            <v>0</v>
          </cell>
        </row>
        <row r="293">
          <cell r="E293">
            <v>0</v>
          </cell>
          <cell r="F293">
            <v>0</v>
          </cell>
        </row>
        <row r="296">
          <cell r="E296">
            <v>0</v>
          </cell>
          <cell r="F296">
            <v>0</v>
          </cell>
        </row>
        <row r="297">
          <cell r="E297">
            <v>0</v>
          </cell>
          <cell r="F297">
            <v>0</v>
          </cell>
        </row>
        <row r="419">
          <cell r="E419">
            <v>0</v>
          </cell>
          <cell r="F419">
            <v>0</v>
          </cell>
        </row>
        <row r="429">
          <cell r="E429">
            <v>0</v>
          </cell>
          <cell r="F429">
            <v>0</v>
          </cell>
        </row>
        <row r="462">
          <cell r="F462">
            <v>0</v>
          </cell>
        </row>
        <row r="463">
          <cell r="F463">
            <v>0</v>
          </cell>
        </row>
        <row r="464">
          <cell r="F464">
            <v>0</v>
          </cell>
        </row>
        <row r="466">
          <cell r="F466">
            <v>0</v>
          </cell>
        </row>
        <row r="467">
          <cell r="F467">
            <v>0</v>
          </cell>
        </row>
        <row r="469">
          <cell r="F469">
            <v>0</v>
          </cell>
        </row>
        <row r="470">
          <cell r="F470">
            <v>0</v>
          </cell>
        </row>
        <row r="472">
          <cell r="F472">
            <v>0</v>
          </cell>
        </row>
        <row r="473">
          <cell r="F473">
            <v>0</v>
          </cell>
        </row>
        <row r="474">
          <cell r="F474">
            <v>0</v>
          </cell>
        </row>
        <row r="475">
          <cell r="F475">
            <v>0</v>
          </cell>
        </row>
        <row r="476">
          <cell r="F476">
            <v>0</v>
          </cell>
        </row>
        <row r="477">
          <cell r="F477">
            <v>0</v>
          </cell>
        </row>
        <row r="479">
          <cell r="F479">
            <v>0</v>
          </cell>
        </row>
        <row r="480">
          <cell r="F480">
            <v>0</v>
          </cell>
        </row>
        <row r="482">
          <cell r="F482">
            <v>0</v>
          </cell>
        </row>
        <row r="483">
          <cell r="F483">
            <v>0</v>
          </cell>
        </row>
        <row r="484">
          <cell r="F484">
            <v>0</v>
          </cell>
        </row>
        <row r="485">
          <cell r="F485">
            <v>0</v>
          </cell>
        </row>
        <row r="486">
          <cell r="F486">
            <v>0</v>
          </cell>
        </row>
        <row r="487">
          <cell r="F487">
            <v>0</v>
          </cell>
        </row>
        <row r="488">
          <cell r="F488">
            <v>0</v>
          </cell>
        </row>
        <row r="489">
          <cell r="F489">
            <v>0</v>
          </cell>
        </row>
        <row r="490">
          <cell r="F490">
            <v>0</v>
          </cell>
        </row>
        <row r="491">
          <cell r="F491">
            <v>0</v>
          </cell>
        </row>
        <row r="492">
          <cell r="F492">
            <v>0</v>
          </cell>
        </row>
        <row r="493">
          <cell r="F493">
            <v>0</v>
          </cell>
        </row>
        <row r="494">
          <cell r="F494">
            <v>0</v>
          </cell>
        </row>
        <row r="495">
          <cell r="F495">
            <v>0</v>
          </cell>
        </row>
        <row r="496">
          <cell r="F496">
            <v>0</v>
          </cell>
        </row>
        <row r="498">
          <cell r="F498">
            <v>0</v>
          </cell>
        </row>
        <row r="499">
          <cell r="F499">
            <v>0</v>
          </cell>
        </row>
        <row r="500">
          <cell r="F500">
            <v>0</v>
          </cell>
        </row>
        <row r="501">
          <cell r="F501">
            <v>0</v>
          </cell>
        </row>
        <row r="502">
          <cell r="F502">
            <v>0</v>
          </cell>
        </row>
        <row r="504">
          <cell r="F504">
            <v>0</v>
          </cell>
        </row>
        <row r="505">
          <cell r="F505">
            <v>0</v>
          </cell>
        </row>
        <row r="506">
          <cell r="F506">
            <v>0</v>
          </cell>
        </row>
        <row r="507">
          <cell r="F507">
            <v>0</v>
          </cell>
        </row>
        <row r="508">
          <cell r="F508">
            <v>0</v>
          </cell>
        </row>
        <row r="509">
          <cell r="F509">
            <v>0</v>
          </cell>
        </row>
        <row r="510">
          <cell r="F510">
            <v>0</v>
          </cell>
        </row>
        <row r="511">
          <cell r="F511">
            <v>0</v>
          </cell>
        </row>
        <row r="512">
          <cell r="E512">
            <v>0</v>
          </cell>
          <cell r="F512">
            <v>0</v>
          </cell>
        </row>
        <row r="516">
          <cell r="E516">
            <v>0</v>
          </cell>
          <cell r="F516">
            <v>0</v>
          </cell>
        </row>
        <row r="521">
          <cell r="E521">
            <v>0</v>
          </cell>
          <cell r="F521">
            <v>0</v>
          </cell>
        </row>
        <row r="524">
          <cell r="E524">
            <v>0</v>
          </cell>
          <cell r="F524">
            <v>0</v>
          </cell>
        </row>
        <row r="531">
          <cell r="E531">
            <v>0</v>
          </cell>
          <cell r="F531">
            <v>0</v>
          </cell>
        </row>
        <row r="535">
          <cell r="F535">
            <v>0</v>
          </cell>
        </row>
        <row r="536">
          <cell r="E536">
            <v>0</v>
          </cell>
          <cell r="F536">
            <v>0</v>
          </cell>
        </row>
        <row r="541">
          <cell r="E541">
            <v>0</v>
          </cell>
          <cell r="F541">
            <v>0</v>
          </cell>
        </row>
        <row r="545">
          <cell r="F545">
            <v>9982</v>
          </cell>
        </row>
        <row r="546">
          <cell r="F546">
            <v>-3970690</v>
          </cell>
        </row>
        <row r="547">
          <cell r="F547">
            <v>0</v>
          </cell>
        </row>
        <row r="548">
          <cell r="F548">
            <v>0</v>
          </cell>
        </row>
        <row r="549">
          <cell r="F549">
            <v>0</v>
          </cell>
        </row>
        <row r="550">
          <cell r="F550">
            <v>0</v>
          </cell>
        </row>
        <row r="551">
          <cell r="F551">
            <v>0</v>
          </cell>
        </row>
        <row r="552">
          <cell r="F552">
            <v>0</v>
          </cell>
        </row>
        <row r="553">
          <cell r="F553">
            <v>0</v>
          </cell>
        </row>
        <row r="554">
          <cell r="F554">
            <v>0</v>
          </cell>
        </row>
        <row r="555">
          <cell r="F555">
            <v>0</v>
          </cell>
        </row>
        <row r="556">
          <cell r="F556">
            <v>0</v>
          </cell>
        </row>
        <row r="557">
          <cell r="F557">
            <v>0</v>
          </cell>
        </row>
        <row r="558">
          <cell r="F558">
            <v>0</v>
          </cell>
        </row>
        <row r="559">
          <cell r="F559">
            <v>7116083</v>
          </cell>
        </row>
        <row r="560">
          <cell r="F560">
            <v>-285925</v>
          </cell>
        </row>
        <row r="561">
          <cell r="F561">
            <v>0</v>
          </cell>
        </row>
        <row r="562">
          <cell r="F562">
            <v>0</v>
          </cell>
        </row>
        <row r="563">
          <cell r="F563">
            <v>0</v>
          </cell>
        </row>
        <row r="564">
          <cell r="F564">
            <v>0</v>
          </cell>
        </row>
        <row r="565">
          <cell r="F565">
            <v>0</v>
          </cell>
        </row>
        <row r="567">
          <cell r="F567">
            <v>0</v>
          </cell>
        </row>
        <row r="568">
          <cell r="F568">
            <v>0</v>
          </cell>
        </row>
        <row r="569">
          <cell r="F569">
            <v>0</v>
          </cell>
        </row>
        <row r="570">
          <cell r="F570">
            <v>0</v>
          </cell>
        </row>
        <row r="571">
          <cell r="F571">
            <v>0</v>
          </cell>
        </row>
        <row r="572">
          <cell r="F572">
            <v>0</v>
          </cell>
        </row>
        <row r="573">
          <cell r="F573">
            <v>0</v>
          </cell>
        </row>
        <row r="574">
          <cell r="F574">
            <v>0</v>
          </cell>
        </row>
        <row r="575">
          <cell r="F575">
            <v>0</v>
          </cell>
        </row>
        <row r="576">
          <cell r="F576">
            <v>0</v>
          </cell>
        </row>
        <row r="577">
          <cell r="F577">
            <v>0</v>
          </cell>
        </row>
        <row r="578">
          <cell r="F578">
            <v>0</v>
          </cell>
        </row>
        <row r="579">
          <cell r="F579">
            <v>0</v>
          </cell>
        </row>
        <row r="580">
          <cell r="F580">
            <v>0</v>
          </cell>
        </row>
        <row r="581">
          <cell r="F581">
            <v>0</v>
          </cell>
        </row>
        <row r="582">
          <cell r="F582">
            <v>0</v>
          </cell>
        </row>
        <row r="583">
          <cell r="F583">
            <v>0</v>
          </cell>
        </row>
        <row r="584">
          <cell r="F584">
            <v>0</v>
          </cell>
        </row>
        <row r="585">
          <cell r="F585">
            <v>0</v>
          </cell>
        </row>
        <row r="586">
          <cell r="E586">
            <v>0</v>
          </cell>
          <cell r="F586">
            <v>-2869450</v>
          </cell>
        </row>
        <row r="587">
          <cell r="F587">
            <v>308123598</v>
          </cell>
        </row>
        <row r="588">
          <cell r="F588">
            <v>0</v>
          </cell>
        </row>
        <row r="589">
          <cell r="F589">
            <v>-310993048</v>
          </cell>
        </row>
        <row r="590">
          <cell r="F590">
            <v>0</v>
          </cell>
        </row>
        <row r="591">
          <cell r="E591">
            <v>0</v>
          </cell>
          <cell r="F591">
            <v>0</v>
          </cell>
        </row>
        <row r="605">
          <cell r="B605" t="str">
            <v>09.02.2022 г.</v>
          </cell>
          <cell r="H605" t="str">
            <v>htsenovska@moew.government.bg</v>
          </cell>
        </row>
        <row r="607">
          <cell r="H607" t="str">
            <v>www.moew.government.bg</v>
          </cell>
        </row>
      </sheetData>
      <sheetData sheetId="4"/>
      <sheetData sheetId="5">
        <row r="2">
          <cell r="A2">
            <v>0</v>
          </cell>
          <cell r="B2" t="str">
            <v>ОТЧЕТНИ ДАННИ ПО ЕБК ЗА ИЗПЪЛНЕНИЕТО НА БЮДЖЕТА</v>
          </cell>
          <cell r="C2" t="str">
            <v xml:space="preserve">                                  ОТЧЕТ ЗА КАСОВОТО ИЗПЪЛНЕНИЕ НА БЮДЖЕТА</v>
          </cell>
        </row>
        <row r="3">
          <cell r="A3">
            <v>33</v>
          </cell>
          <cell r="B3" t="str">
            <v>ОТЧЕТНИ ДАННИ ПО ЕБК ЗА СМЕТКИТЕ ЗА ЧУЖДИ СРЕДСТВА</v>
          </cell>
          <cell r="C3" t="str">
            <v xml:space="preserve">                   ОТЧЕТ ЗА КАСОВОТО ИЗПЪЛНЕНИЕ НА СМЕТКИТЕ ЗА ЧУЖДИ СРЕДСТВА</v>
          </cell>
        </row>
        <row r="4">
          <cell r="A4">
            <v>42</v>
          </cell>
          <cell r="B4" t="str">
            <v>ОТЧЕТНИ ДАННИ ПО ЕБК ЗА СМЕТКИТЕ ЗА СРЕДСТВАТА ОТ ЕВРОПЕЙСКИЯ СЪЮЗ - РА</v>
          </cell>
          <cell r="C4" t="str">
            <v>ОТЧЕТ ЗА КАСОВОТО ИЗПЪЛНЕНИЕ НА СМЕТКИТЕ ЗА СРЕДСТВАТА ОТ ЕВРОПЕЙСКИЯ СЪЮЗ - РА</v>
          </cell>
        </row>
        <row r="5">
          <cell r="A5">
            <v>96</v>
          </cell>
          <cell r="B5" t="str">
            <v>ОТЧЕТНИ ДАННИ ПО ЕБК ЗА СМЕТКИТЕ ЗА СРЕДСТВАТА ОТ ЕВРОПЕЙСКИЯ СЪЮЗ - ДЕС</v>
          </cell>
          <cell r="C5" t="str">
            <v>ОТЧЕТ ЗА КАСОВОТО ИЗПЪЛНЕНИЕ НА СМЕТКИТЕ ЗА СРЕДСТВАТА ОТ ЕВРОПЕЙСКИЯ СЪЮЗ - ДЕС</v>
          </cell>
        </row>
        <row r="6">
          <cell r="A6">
            <v>97</v>
          </cell>
          <cell r="B6" t="str">
            <v>ОТЧЕТНИ ДАННИ ПО ЕБК ЗА СМЕТКИТЕ ЗА СРЕДСТВАТА ОТ ЕВРОПЕЙСКИЯ СЪЮЗ - ДМП</v>
          </cell>
          <cell r="C6" t="str">
            <v>ОТЧЕТ ЗА КАСОВОТО ИЗПЪЛНЕНИЕ НА СМЕТКИТЕ ЗА СРЕДСТВАТА ОТ ЕВРОПЕЙСКИЯ СЪЮЗ - ДМП</v>
          </cell>
        </row>
        <row r="7">
          <cell r="A7">
            <v>98</v>
          </cell>
          <cell r="B7" t="str">
            <v>ОТЧЕТНИ ДАННИ ПО ЕБК ЗА СМЕТКИТЕ ЗА СРЕДСТВАТА ОТ ЕВРОПЕЙСКИЯ СЪЮЗ - КСФ</v>
          </cell>
          <cell r="C7" t="str">
            <v>ОТЧЕТ ЗА КАСОВОТО ИЗПЪЛНЕНИЕ НА СМЕТКИТЕ ЗА СРЕДСТВАТА ОТ ЕВРОПЕЙСКИЯ СЪЮЗ - КСФ</v>
          </cell>
        </row>
        <row r="11">
          <cell r="B11" t="str">
            <v>ИЗБЕРЕТЕ ДЕЙНОСТ</v>
          </cell>
        </row>
        <row r="12">
          <cell r="B12" t="str">
            <v>101 Централни държавни органи</v>
          </cell>
          <cell r="C12">
            <v>1101</v>
          </cell>
        </row>
        <row r="13">
          <cell r="B13" t="str">
            <v>103 Централни държавни органи по образованието</v>
          </cell>
          <cell r="C13">
            <v>1103</v>
          </cell>
        </row>
        <row r="14">
          <cell r="B14" t="str">
            <v>104 Централни държавни органи по здравеопазването</v>
          </cell>
          <cell r="C14">
            <v>1104</v>
          </cell>
        </row>
        <row r="15">
          <cell r="B15" t="str">
            <v>105 Централни държавни органи по социалното осигуряването</v>
          </cell>
          <cell r="C15">
            <v>1105</v>
          </cell>
        </row>
        <row r="16">
          <cell r="B16" t="str">
            <v>106 Централни държавни органи по регионалното развитие и благоустройство</v>
          </cell>
          <cell r="C16">
            <v>1106</v>
          </cell>
        </row>
        <row r="17">
          <cell r="B17" t="str">
            <v>107 Централни държавни органи по културата и спорта</v>
          </cell>
          <cell r="C17">
            <v>1107</v>
          </cell>
        </row>
        <row r="18">
          <cell r="B18" t="str">
            <v>108 Централни държавни органи по икономическите дейности и услуги</v>
          </cell>
          <cell r="C18">
            <v>1108</v>
          </cell>
        </row>
        <row r="19">
          <cell r="B19" t="str">
            <v>111 Контролни органи</v>
          </cell>
          <cell r="C19">
            <v>1111</v>
          </cell>
        </row>
        <row r="20">
          <cell r="B20" t="str">
            <v>115 Управление, контрол и регулиране на външните работи</v>
          </cell>
          <cell r="C20">
            <v>1115</v>
          </cell>
        </row>
        <row r="21">
          <cell r="B21" t="str">
            <v>116 Посолства, консулства, представителства и мисии в чужбина</v>
          </cell>
          <cell r="C21">
            <v>1116</v>
          </cell>
        </row>
        <row r="22">
          <cell r="B22" t="str">
            <v>117 Държавни и общински служби и дейности по изборите</v>
          </cell>
          <cell r="C22">
            <v>1117</v>
          </cell>
        </row>
        <row r="23">
          <cell r="B23" t="str">
            <v>121 Областни администрации</v>
          </cell>
          <cell r="C23">
            <v>1121</v>
          </cell>
        </row>
        <row r="24">
          <cell r="B24" t="str">
            <v>122 Общинска администрация</v>
          </cell>
          <cell r="C24">
            <v>1122</v>
          </cell>
        </row>
        <row r="25">
          <cell r="B25" t="str">
            <v xml:space="preserve">123 Общински съвети </v>
          </cell>
          <cell r="C25">
            <v>1123</v>
          </cell>
        </row>
        <row r="26">
          <cell r="B26" t="str">
            <v>125 Членове на Европейския парламент от Република България</v>
          </cell>
          <cell r="C26">
            <v>1125</v>
          </cell>
        </row>
        <row r="27">
          <cell r="B27" t="str">
            <v>128 Международни програми и споразумения, дарения и помощи от чужбина</v>
          </cell>
          <cell r="C27">
            <v>1128</v>
          </cell>
        </row>
        <row r="28">
          <cell r="B28" t="str">
            <v>139 Други изпълнителни и законодателни органи</v>
          </cell>
          <cell r="C28">
            <v>1139</v>
          </cell>
        </row>
        <row r="29">
          <cell r="B29" t="str">
            <v>141 Статистически институт,служби и дейности,социологически проучвания и анкети</v>
          </cell>
          <cell r="C29">
            <v>1141</v>
          </cell>
        </row>
        <row r="30">
          <cell r="B30" t="str">
            <v>142 Общоикономическо и социално програмиране и прогнозиране</v>
          </cell>
          <cell r="C30">
            <v>1142</v>
          </cell>
        </row>
        <row r="31">
          <cell r="B31" t="str">
            <v>143 Регистрация и контрол на чуждестранните инвестиции</v>
          </cell>
          <cell r="C31">
            <v>1143</v>
          </cell>
        </row>
        <row r="32">
          <cell r="B32" t="str">
            <v>144 Служби и дейности за връзки с българите в чужбина</v>
          </cell>
          <cell r="C32">
            <v>1144</v>
          </cell>
        </row>
        <row r="33">
          <cell r="B33" t="str">
            <v>145 Служби и дейности за подпомагане на бежанците</v>
          </cell>
          <cell r="C33">
            <v>1145</v>
          </cell>
        </row>
        <row r="34">
          <cell r="B34" t="str">
            <v>146 Управление и администриране на получена чуждестранна помощ</v>
          </cell>
          <cell r="C34">
            <v>1146</v>
          </cell>
        </row>
        <row r="35">
          <cell r="B35" t="str">
            <v>147 Управление на държавния резерв и военновременните запаси</v>
          </cell>
          <cell r="C35">
            <v>1147</v>
          </cell>
        </row>
        <row r="36">
          <cell r="B36" t="str">
            <v>148 Управление на гражд.администрация и административнообслужване на населението</v>
          </cell>
          <cell r="C36">
            <v>1148</v>
          </cell>
        </row>
        <row r="37">
          <cell r="B37" t="str">
            <v>149 Други общи служби</v>
          </cell>
          <cell r="C37">
            <v>1149</v>
          </cell>
        </row>
        <row r="38">
          <cell r="B38" t="str">
            <v>151 Ликвидационна комисия за закрити бюджетни организации</v>
          </cell>
          <cell r="C38">
            <v>1151</v>
          </cell>
        </row>
        <row r="39">
          <cell r="B39" t="str">
            <v>158 Международни програми и споразумения, дарения и помощи от чужбина</v>
          </cell>
          <cell r="C39">
            <v>1158</v>
          </cell>
        </row>
        <row r="40">
          <cell r="B40" t="str">
            <v>161 Организация и управление на научните изследвания и дейности</v>
          </cell>
          <cell r="C40">
            <v>1161</v>
          </cell>
        </row>
        <row r="41">
          <cell r="B41" t="str">
            <v>162 Научноизследователско дело</v>
          </cell>
          <cell r="C41">
            <v>1162</v>
          </cell>
        </row>
        <row r="42">
          <cell r="B42" t="str">
            <v>163 Научноизследователски институти и центрове</v>
          </cell>
          <cell r="C42">
            <v>1163</v>
          </cell>
        </row>
        <row r="43">
          <cell r="B43" t="str">
            <v>168 Международни програми и споразумения, дарения и помощи от чужбина</v>
          </cell>
          <cell r="C43">
            <v>1168</v>
          </cell>
        </row>
        <row r="44">
          <cell r="B44" t="str">
            <v>179 Други дейности на науката</v>
          </cell>
          <cell r="C44">
            <v>1179</v>
          </cell>
        </row>
        <row r="45">
          <cell r="B45" t="str">
            <v>201 Дейности по отбраната</v>
          </cell>
          <cell r="C45">
            <v>2201</v>
          </cell>
        </row>
        <row r="46">
          <cell r="B46" t="str">
            <v>205 Участие на Република България в НАТО</v>
          </cell>
          <cell r="C46">
            <v>2205</v>
          </cell>
        </row>
        <row r="47">
          <cell r="B47" t="str">
            <v>206 Мироопазващи мисии в чужбина</v>
          </cell>
          <cell r="C47">
            <v>2206</v>
          </cell>
        </row>
        <row r="48">
          <cell r="B48" t="str">
            <v>215 Приложни научни изследвания в областта на отбраната</v>
          </cell>
          <cell r="C48">
            <v>2215</v>
          </cell>
        </row>
        <row r="49">
          <cell r="B49" t="str">
            <v>218 Международни програми и споразумения, дарения и помощи от чужбина</v>
          </cell>
          <cell r="C49">
            <v>2218</v>
          </cell>
        </row>
        <row r="50">
          <cell r="B50" t="str">
            <v>219 Други дейности по отбраната</v>
          </cell>
          <cell r="C50">
            <v>2219</v>
          </cell>
        </row>
        <row r="51">
          <cell r="B51" t="str">
            <v>221 Полиция и вътрешен ред</v>
          </cell>
          <cell r="C51">
            <v>2221</v>
          </cell>
        </row>
        <row r="52">
          <cell r="B52" t="str">
            <v>222 Национална служба за охрана</v>
          </cell>
          <cell r="C52">
            <v>2222</v>
          </cell>
        </row>
        <row r="53">
          <cell r="B53" t="str">
            <v>223 Държавна агенция "Разузнаване"</v>
          </cell>
          <cell r="C53">
            <v>2223</v>
          </cell>
        </row>
        <row r="54">
          <cell r="B54" t="str">
            <v>224 Противопожарна охрана</v>
          </cell>
          <cell r="C54">
            <v>2224</v>
          </cell>
        </row>
        <row r="55">
          <cell r="B55" t="str">
            <v>225 Приложни научни изследвания в областта на вътрешния ред и сигурност</v>
          </cell>
          <cell r="C55">
            <v>2225</v>
          </cell>
        </row>
        <row r="56">
          <cell r="B56" t="str">
            <v>228 Международни програми и споразумения, дарения и помощи от чужбина</v>
          </cell>
          <cell r="C56">
            <v>2228</v>
          </cell>
        </row>
        <row r="57">
          <cell r="B57" t="str">
            <v>239 Други дейности по вътрешната сигурност</v>
          </cell>
          <cell r="C57">
            <v>2239</v>
          </cell>
        </row>
        <row r="58">
          <cell r="B58" t="str">
            <v>241 Висш съдебен съвет</v>
          </cell>
          <cell r="C58">
            <v>2241</v>
          </cell>
        </row>
        <row r="59">
          <cell r="B59" t="str">
            <v>242 Върховен административен съд</v>
          </cell>
          <cell r="C59">
            <v>2242</v>
          </cell>
        </row>
        <row r="60">
          <cell r="B60" t="str">
            <v>243 Върховен касационен съд</v>
          </cell>
          <cell r="C60">
            <v>2243</v>
          </cell>
        </row>
        <row r="61">
          <cell r="B61" t="str">
            <v>244 Прокуратура</v>
          </cell>
          <cell r="C61">
            <v>2244</v>
          </cell>
        </row>
        <row r="62">
          <cell r="B62" t="str">
            <v>245 Национална следствена служба</v>
          </cell>
          <cell r="C62">
            <v>2245</v>
          </cell>
        </row>
        <row r="63">
          <cell r="B63" t="str">
            <v>246 Съдилища</v>
          </cell>
          <cell r="C63">
            <v>2246</v>
          </cell>
        </row>
        <row r="64">
          <cell r="B64" t="str">
            <v>247 Окръжни следствени служби</v>
          </cell>
          <cell r="C64">
            <v>2247</v>
          </cell>
        </row>
        <row r="65">
          <cell r="B65" t="str">
            <v>248 Инспекторат към Висшия съдебен съвет</v>
          </cell>
          <cell r="C65">
            <v>2248</v>
          </cell>
        </row>
        <row r="66">
          <cell r="B66" t="str">
            <v>249 Национален институт на правосъдието</v>
          </cell>
          <cell r="C66">
            <v>2249</v>
          </cell>
        </row>
        <row r="67">
          <cell r="B67" t="str">
            <v>258 Международни програми и споразумения, дарения и помощи от чужбина</v>
          </cell>
          <cell r="C67">
            <v>2258</v>
          </cell>
        </row>
        <row r="68">
          <cell r="B68" t="str">
            <v>259 Други дейности на съдебната власт</v>
          </cell>
          <cell r="C68">
            <v>2259</v>
          </cell>
        </row>
        <row r="69">
          <cell r="B69" t="str">
            <v>261 Места за лишаване от свобода</v>
          </cell>
          <cell r="C69">
            <v>2261</v>
          </cell>
        </row>
        <row r="70">
          <cell r="B70" t="str">
            <v>268 Международни програми и споразумения, дарения и помощи от чужбина</v>
          </cell>
          <cell r="C70">
            <v>2268</v>
          </cell>
        </row>
        <row r="71">
          <cell r="B71" t="str">
            <v>279 Други дейности на администрацията на затворите</v>
          </cell>
          <cell r="C71">
            <v>2279</v>
          </cell>
        </row>
        <row r="72">
          <cell r="B72" t="str">
            <v>281 Неотложна дейност по защита на населението и националното стопанство</v>
          </cell>
          <cell r="C72">
            <v>2281</v>
          </cell>
        </row>
        <row r="73">
          <cell r="B73" t="str">
            <v>282 Отбранително-мобилизационна подготовка, поддържане на запаси и мощности</v>
          </cell>
          <cell r="C73">
            <v>2282</v>
          </cell>
        </row>
        <row r="74">
          <cell r="B74" t="str">
            <v>283 Превантивна дейност за намаляване на вредните последствия от бедствия и аварии</v>
          </cell>
          <cell r="C74">
            <v>2283</v>
          </cell>
        </row>
        <row r="75">
          <cell r="B75" t="str">
            <v>284 Ликвидиране на последици от стихийни бедствия и производствени аварии</v>
          </cell>
          <cell r="C75">
            <v>2284</v>
          </cell>
        </row>
        <row r="76">
          <cell r="B76" t="str">
            <v>285 Доброволни формирования за защита при бедствия</v>
          </cell>
          <cell r="C76">
            <v>2285</v>
          </cell>
        </row>
        <row r="77">
          <cell r="B77" t="str">
            <v>288 Международни програми и споразумения, дарения и помощи от чужбина</v>
          </cell>
          <cell r="C77">
            <v>2288</v>
          </cell>
        </row>
        <row r="78">
          <cell r="B78" t="str">
            <v>289 Други дейности за защита на населението при стихийни бедствия и аварии</v>
          </cell>
          <cell r="C78">
            <v>2289</v>
          </cell>
        </row>
        <row r="79">
          <cell r="B79" t="str">
            <v>301 Управление, контрол, регулиране и лицензиране на дейности по образованието</v>
          </cell>
          <cell r="C79">
            <v>3301</v>
          </cell>
        </row>
        <row r="80">
          <cell r="B80" t="str">
            <v>311 Детски градини</v>
          </cell>
          <cell r="C80">
            <v>3311</v>
          </cell>
        </row>
        <row r="81">
          <cell r="B81" t="str">
            <v>312 Специални групи в детски градини за деца със СОП</v>
          </cell>
          <cell r="C81">
            <v>3312</v>
          </cell>
        </row>
        <row r="82">
          <cell r="B82" t="str">
            <v>318 Подготвителна група в училище</v>
          </cell>
          <cell r="C82">
            <v>3318</v>
          </cell>
        </row>
        <row r="83">
          <cell r="B83" t="str">
            <v>321 Специални училища и центрове за специална образователна подкрепа</v>
          </cell>
          <cell r="C83">
            <v>3321</v>
          </cell>
        </row>
        <row r="84">
          <cell r="B84" t="str">
            <v>322 Неспециализирани училища, без професионални гимназии</v>
          </cell>
          <cell r="C84">
            <v>3322</v>
          </cell>
        </row>
        <row r="85">
          <cell r="B85" t="str">
            <v>323 Училища по културата и училища по изкуствата</v>
          </cell>
          <cell r="C85">
            <v>3323</v>
          </cell>
        </row>
        <row r="86">
          <cell r="B86" t="str">
            <v>324 Спортни училища</v>
          </cell>
          <cell r="C86">
            <v>3324</v>
          </cell>
        </row>
        <row r="87">
          <cell r="B87" t="str">
            <v>325 Български училища в чужбина</v>
          </cell>
          <cell r="C87">
            <v>3325</v>
          </cell>
        </row>
        <row r="88">
          <cell r="B88" t="str">
            <v>326 Професионални гимназии и паралелки за професионална подготовка</v>
          </cell>
          <cell r="C88">
            <v>3326</v>
          </cell>
        </row>
        <row r="89">
          <cell r="B89" t="str">
            <v>327 Училища в места за лишаване от свобода</v>
          </cell>
          <cell r="C89">
            <v>3327</v>
          </cell>
        </row>
        <row r="90">
          <cell r="B90" t="str">
            <v>332 Общежития</v>
          </cell>
          <cell r="C90">
            <v>3332</v>
          </cell>
        </row>
        <row r="91">
          <cell r="B91" t="str">
            <v>333 Ученически почивни лагери</v>
          </cell>
          <cell r="C91">
            <v>3333</v>
          </cell>
        </row>
        <row r="92">
          <cell r="B92" t="str">
            <v>334 Повишаване на квалификацията</v>
          </cell>
          <cell r="C92">
            <v>3334</v>
          </cell>
        </row>
        <row r="93">
          <cell r="B93" t="str">
            <v>336 Столове</v>
          </cell>
          <cell r="C93">
            <v>3336</v>
          </cell>
        </row>
        <row r="94">
          <cell r="B94" t="str">
            <v>337 Център за подкрепа за личностно развитие</v>
          </cell>
          <cell r="C94">
            <v>3337</v>
          </cell>
        </row>
        <row r="95">
          <cell r="B95" t="str">
            <v>338 Ресурсно подпомагане</v>
          </cell>
          <cell r="C95">
            <v>3338</v>
          </cell>
        </row>
        <row r="96">
          <cell r="B96" t="str">
            <v>341 Академии, университети и висши училища</v>
          </cell>
          <cell r="C96">
            <v>3341</v>
          </cell>
        </row>
        <row r="97">
          <cell r="B97" t="str">
            <v>349 Приложни научни изследвания в областта на образованието</v>
          </cell>
          <cell r="C97">
            <v>3349</v>
          </cell>
        </row>
        <row r="98">
          <cell r="B98" t="str">
            <v>359 Други дейности за децата</v>
          </cell>
          <cell r="C98">
            <v>3359</v>
          </cell>
        </row>
        <row r="99">
          <cell r="B99" t="str">
            <v>369 Други дейности за младежта</v>
          </cell>
          <cell r="C99">
            <v>3369</v>
          </cell>
        </row>
        <row r="100">
          <cell r="B100" t="str">
            <v>388 Международни програми и споразумения, дарения и помощи от чужбина</v>
          </cell>
          <cell r="C100">
            <v>3388</v>
          </cell>
        </row>
        <row r="101">
          <cell r="B101" t="str">
            <v>389 Други дейности по образованието</v>
          </cell>
          <cell r="C101">
            <v>3389</v>
          </cell>
        </row>
        <row r="102">
          <cell r="B102" t="str">
            <v>401 Управление, контрол и регулиране на дейности по здравеопазването</v>
          </cell>
          <cell r="C102">
            <v>4401</v>
          </cell>
        </row>
        <row r="103">
          <cell r="B103" t="str">
            <v xml:space="preserve">412 Многопрофилни болници за активно лечение </v>
          </cell>
          <cell r="C103">
            <v>4412</v>
          </cell>
        </row>
        <row r="104">
          <cell r="B104" t="str">
            <v xml:space="preserve">415 Домове за медико-социални грижи </v>
          </cell>
          <cell r="C104">
            <v>4415</v>
          </cell>
        </row>
        <row r="105">
          <cell r="B105" t="str">
            <v>418 Психиатрични болници</v>
          </cell>
          <cell r="C105">
            <v>4418</v>
          </cell>
        </row>
        <row r="106">
          <cell r="B106" t="str">
            <v>429 Центрове за спешна медицинска помощ</v>
          </cell>
          <cell r="C106">
            <v>4429</v>
          </cell>
        </row>
        <row r="107">
          <cell r="B107" t="str">
            <v>431 Детски ясли, детски кухни и яслени групи в детска градина</v>
          </cell>
          <cell r="C107">
            <v>4431</v>
          </cell>
        </row>
        <row r="108">
          <cell r="B108" t="str">
            <v>433 Рехабилитация</v>
          </cell>
          <cell r="C108">
            <v>4433</v>
          </cell>
        </row>
        <row r="109">
          <cell r="B109" t="str">
            <v>436 Национални центрове</v>
          </cell>
          <cell r="C109">
            <v>4436</v>
          </cell>
        </row>
        <row r="110">
          <cell r="B110" t="str">
            <v>437 Здравен кабинет в детски градини и училища</v>
          </cell>
          <cell r="C110">
            <v>4437</v>
          </cell>
        </row>
        <row r="111">
          <cell r="B111" t="str">
            <v>448 Центрове за комплексно обслужване на деца с увреждания и хронични заболявания</v>
          </cell>
          <cell r="C111">
            <v>4448</v>
          </cell>
        </row>
        <row r="112">
          <cell r="B112" t="str">
            <v>450 Преобразувани лечебни заведения</v>
          </cell>
          <cell r="C112">
            <v>4450</v>
          </cell>
        </row>
        <row r="113">
          <cell r="B113" t="str">
            <v>451 Плащания за първична извънболнична медицинска помощ</v>
          </cell>
          <cell r="C113">
            <v>4451</v>
          </cell>
        </row>
        <row r="114">
          <cell r="B114" t="str">
            <v>452 Плащания за специализирана извънболнична медицинска помощ</v>
          </cell>
          <cell r="C114">
            <v>4452</v>
          </cell>
        </row>
        <row r="115">
          <cell r="B115" t="str">
            <v>453 Плащания за дентална помощ</v>
          </cell>
          <cell r="C115">
            <v>4453</v>
          </cell>
        </row>
        <row r="116">
          <cell r="B116" t="str">
            <v>454 Плащания за медико-диагностична дейност</v>
          </cell>
          <cell r="C116">
            <v>4454</v>
          </cell>
        </row>
        <row r="117">
          <cell r="B117" t="str">
            <v>455 Плащания за лекарствени продукти, медицински изделия и диетични храни за специални медицински цели за домашно лечение на територията на страната</v>
          </cell>
          <cell r="C117">
            <v>4455</v>
          </cell>
        </row>
        <row r="118">
          <cell r="B118" t="str">
            <v>456 Плащания за болнична медицинска помощ</v>
          </cell>
          <cell r="C118">
            <v>4456</v>
          </cell>
        </row>
        <row r="119">
          <cell r="B119" t="str">
            <v>457 Плащания за медицински изделия прилагани в болничната медицинска помощ</v>
          </cell>
          <cell r="C119">
            <v>4457</v>
          </cell>
        </row>
        <row r="120">
          <cell r="B120" t="str">
            <v>458 Плащания за лекарствени продукти в условия на болнична медицинска помощ</v>
          </cell>
          <cell r="C120">
            <v>4458</v>
          </cell>
        </row>
        <row r="121">
          <cell r="B121" t="str">
            <v>459 Други здравноосигурителни плащания</v>
          </cell>
          <cell r="C121">
            <v>4459</v>
          </cell>
        </row>
        <row r="122">
          <cell r="B122" t="str">
            <v>465 Приложни научни изследвания в областта на здравеопазването</v>
          </cell>
          <cell r="C122">
            <v>4465</v>
          </cell>
        </row>
        <row r="123">
          <cell r="B123" t="str">
            <v>467 Национални програми</v>
          </cell>
          <cell r="C123">
            <v>4467</v>
          </cell>
        </row>
        <row r="124">
          <cell r="B124" t="str">
            <v>468 Международни програми и споразумения, дарения и помощи от чужбина</v>
          </cell>
          <cell r="C124">
            <v>4468</v>
          </cell>
        </row>
        <row r="125">
          <cell r="B125" t="str">
            <v>469 Други дейности по здравеопазването</v>
          </cell>
          <cell r="C125">
            <v>4469</v>
          </cell>
        </row>
        <row r="126">
          <cell r="B126" t="str">
            <v>501 Пенсии</v>
          </cell>
          <cell r="C126">
            <v>5501</v>
          </cell>
        </row>
        <row r="127">
          <cell r="B127" t="str">
            <v>511 Помощи по Закона за семейните помощи за деца</v>
          </cell>
          <cell r="C127">
            <v>5511</v>
          </cell>
        </row>
        <row r="128">
          <cell r="B128" t="str">
            <v>512 Помощи по Закона за социално подпомагане</v>
          </cell>
          <cell r="C128">
            <v>5512</v>
          </cell>
        </row>
        <row r="129">
          <cell r="B129" t="str">
            <v>513 Помощи по Закона за хората с увреждания</v>
          </cell>
          <cell r="C129">
            <v>5513</v>
          </cell>
        </row>
        <row r="130">
          <cell r="B130" t="str">
            <v>514 Помощи за диагностика и лечение на социално слаби лица</v>
          </cell>
          <cell r="C130">
            <v>5514</v>
          </cell>
        </row>
        <row r="131">
          <cell r="B131" t="str">
            <v>515 Помощи по Закона за закрила на детето</v>
          </cell>
          <cell r="C131">
            <v>5515</v>
          </cell>
        </row>
        <row r="132">
          <cell r="B132" t="str">
            <v>516 Помощи по Закона за ветераните от войните на Република България</v>
          </cell>
          <cell r="C132">
            <v>5516</v>
          </cell>
        </row>
        <row r="133">
          <cell r="B133" t="str">
            <v>517 Помощи по Закона за военноинвалидите и военнопострадалите</v>
          </cell>
          <cell r="C133">
            <v>5517</v>
          </cell>
        </row>
        <row r="134">
          <cell r="B134" t="str">
            <v>518 Социални помощи и обезщетения по международни програми, помощи и дарения</v>
          </cell>
          <cell r="C134">
            <v>5518</v>
          </cell>
        </row>
        <row r="135">
          <cell r="B135" t="str">
            <v>519 Други помощи и обезщетения</v>
          </cell>
          <cell r="C135">
            <v>5519</v>
          </cell>
        </row>
        <row r="136">
          <cell r="B136" t="str">
            <v>521 Служби по социалното осигуряване (ДОО и др.)</v>
          </cell>
          <cell r="C136">
            <v>5521</v>
          </cell>
        </row>
        <row r="137">
          <cell r="B137" t="str">
            <v>522 Дирекции за социално подпомагане</v>
          </cell>
          <cell r="C137">
            <v>5522</v>
          </cell>
        </row>
        <row r="138">
          <cell r="B138" t="str">
            <v>524 Домашен социален патронаж</v>
          </cell>
          <cell r="C138">
            <v>5524</v>
          </cell>
        </row>
        <row r="139">
          <cell r="B139" t="str">
            <v>525 Клубове на пенсионера, инвалида и др.</v>
          </cell>
          <cell r="C139">
            <v>5525</v>
          </cell>
        </row>
        <row r="140">
          <cell r="B140" t="str">
            <v>526 Центрове за обществена подкрепа</v>
          </cell>
          <cell r="C140">
            <v>5526</v>
          </cell>
        </row>
        <row r="141">
          <cell r="B141" t="str">
            <v>527 Звена "Майка и бебе"</v>
          </cell>
          <cell r="C141">
            <v>5527</v>
          </cell>
        </row>
        <row r="142">
          <cell r="B142" t="str">
            <v>528 Център за работа с деца на улицата</v>
          </cell>
          <cell r="C142">
            <v>5528</v>
          </cell>
        </row>
        <row r="143">
          <cell r="B143" t="str">
            <v>529 Кризисен център</v>
          </cell>
          <cell r="C143">
            <v>5529</v>
          </cell>
        </row>
        <row r="144">
          <cell r="B144" t="str">
            <v>530 Център за настаняване от семеен тип</v>
          </cell>
          <cell r="C144">
            <v>5530</v>
          </cell>
        </row>
        <row r="145">
          <cell r="B145" t="str">
            <v>531 Дейности за предотвратяване на трудови злополуки и професионални болести</v>
          </cell>
          <cell r="C145">
            <v>5531</v>
          </cell>
        </row>
        <row r="146">
          <cell r="B146" t="str">
            <v>532 Програми за временна заетост</v>
          </cell>
          <cell r="C146">
            <v>5532</v>
          </cell>
        </row>
        <row r="147">
          <cell r="B147" t="str">
            <v>533 Други програми и дейности за осигуряване на заетост</v>
          </cell>
          <cell r="C147">
            <v>5533</v>
          </cell>
        </row>
        <row r="148">
          <cell r="B148" t="str">
            <v>534 Наблюдавани жилища</v>
          </cell>
          <cell r="C148">
            <v>5534</v>
          </cell>
        </row>
        <row r="149">
          <cell r="B149" t="str">
            <v>535 Преходни жилища</v>
          </cell>
          <cell r="C149">
            <v>5535</v>
          </cell>
        </row>
        <row r="150">
          <cell r="B150" t="str">
            <v>538 Програми за закрила на детето</v>
          </cell>
          <cell r="C150">
            <v>5538</v>
          </cell>
        </row>
        <row r="151">
          <cell r="B151" t="str">
            <v>540 Домове за стари хора</v>
          </cell>
          <cell r="C151">
            <v>5540</v>
          </cell>
        </row>
        <row r="152">
          <cell r="B152" t="str">
            <v>541 Домове за възрастни хора с увреждания</v>
          </cell>
          <cell r="C152">
            <v>5541</v>
          </cell>
        </row>
        <row r="153">
          <cell r="B153" t="str">
            <v>545 Социален учебно-професионален център</v>
          </cell>
          <cell r="C153">
            <v>5545</v>
          </cell>
        </row>
        <row r="154">
          <cell r="B154" t="str">
            <v>546 Домове за деца</v>
          </cell>
          <cell r="C154">
            <v>5546</v>
          </cell>
        </row>
        <row r="155">
          <cell r="B155" t="str">
            <v>547 Център за временно настаняване</v>
          </cell>
          <cell r="C155">
            <v>5547</v>
          </cell>
        </row>
        <row r="156">
          <cell r="B156" t="str">
            <v>548 Дневни центрове за стари хора</v>
          </cell>
          <cell r="C156">
            <v>5548</v>
          </cell>
        </row>
        <row r="157">
          <cell r="B157" t="str">
            <v>550 Центрове за социална рехабилитация и интеграция</v>
          </cell>
          <cell r="C157">
            <v>5550</v>
          </cell>
        </row>
        <row r="158">
          <cell r="B158" t="str">
            <v>551 Дневни центрове за лица с увреждания</v>
          </cell>
          <cell r="C158">
            <v>5551</v>
          </cell>
        </row>
        <row r="159">
          <cell r="B159" t="str">
            <v>553 Приюти</v>
          </cell>
          <cell r="C159">
            <v>5553</v>
          </cell>
        </row>
        <row r="160">
          <cell r="B160" t="str">
            <v>554 Защитени жилища</v>
          </cell>
          <cell r="C160">
            <v>5554</v>
          </cell>
        </row>
        <row r="161">
          <cell r="B161" t="str">
            <v>556 Приложни научни изследвания в областта на социалното осигуряване и подпомагане</v>
          </cell>
          <cell r="C161">
            <v>5556</v>
          </cell>
        </row>
        <row r="162">
          <cell r="B162" t="str">
            <v>561 Социални услуги в домашна среда</v>
          </cell>
          <cell r="C162">
            <v>5561</v>
          </cell>
        </row>
        <row r="163">
          <cell r="B163" t="str">
            <v>562 Асистенти за лична помощ</v>
          </cell>
          <cell r="C163">
            <v>5562</v>
          </cell>
        </row>
        <row r="164">
          <cell r="B164" t="str">
            <v>588 Международни програми и споразумения, дарения и помощи от чужбина</v>
          </cell>
          <cell r="C164">
            <v>5588</v>
          </cell>
        </row>
        <row r="165">
          <cell r="B165" t="str">
            <v>589 Други служби и дейности по социалното осигуряване, подпомагане и заетостта</v>
          </cell>
          <cell r="C165">
            <v>5589</v>
          </cell>
        </row>
        <row r="166">
          <cell r="B166" t="str">
            <v>601 Управление, контрол и регулиране на дейностите по жил. строителство и териториално развитие</v>
          </cell>
          <cell r="C166">
            <v>6601</v>
          </cell>
        </row>
        <row r="167">
          <cell r="B167" t="str">
            <v>602 Служби по кадастър, геодезия и регистрация на недвижимата собственост</v>
          </cell>
          <cell r="C167">
            <v>6602</v>
          </cell>
        </row>
        <row r="168">
          <cell r="B168" t="str">
            <v>603 Водоснабдяване и канализация</v>
          </cell>
          <cell r="C168">
            <v>6603</v>
          </cell>
        </row>
        <row r="169">
          <cell r="B169" t="str">
            <v>604 Осветление на улици и площади</v>
          </cell>
          <cell r="C169">
            <v>6604</v>
          </cell>
        </row>
        <row r="170">
          <cell r="B170" t="str">
            <v>605 Минерални води и бани</v>
          </cell>
          <cell r="C170">
            <v>6605</v>
          </cell>
        </row>
        <row r="171">
          <cell r="B171" t="str">
            <v>606 Изграждане, ремонт и поддържане на уличната мрежа</v>
          </cell>
          <cell r="C171">
            <v>6606</v>
          </cell>
        </row>
        <row r="172">
          <cell r="B172" t="str">
            <v>618 Международни програми и споразумения, дарения и помощи от чужбина</v>
          </cell>
          <cell r="C172">
            <v>6618</v>
          </cell>
        </row>
        <row r="173">
          <cell r="B173" t="str">
            <v>619 Други дейности по жилищното строителство, благоустройството и регионалното развитие</v>
          </cell>
          <cell r="C173">
            <v>6619</v>
          </cell>
        </row>
        <row r="174">
          <cell r="B174" t="str">
            <v>621 Управление, контрол и регулиране на дейностите по опазване на околната среда</v>
          </cell>
          <cell r="C174">
            <v>6621</v>
          </cell>
        </row>
        <row r="175">
          <cell r="B175" t="str">
            <v>622 Озеленяване</v>
          </cell>
          <cell r="C175">
            <v>6622</v>
          </cell>
        </row>
        <row r="176">
          <cell r="B176" t="str">
            <v>623 Чистота</v>
          </cell>
          <cell r="C176">
            <v>6623</v>
          </cell>
        </row>
        <row r="177">
          <cell r="B177" t="str">
            <v>624 Геозащита</v>
          </cell>
          <cell r="C177">
            <v>6624</v>
          </cell>
        </row>
        <row r="178">
          <cell r="B178" t="str">
            <v>625 Приложни и научни изследвания  в областта на опазване на околната среда</v>
          </cell>
          <cell r="C178">
            <v>6625</v>
          </cell>
        </row>
        <row r="179">
          <cell r="B179" t="str">
            <v>626 Пречистване на отпадъчните води от населените места</v>
          </cell>
          <cell r="C179">
            <v>6626</v>
          </cell>
        </row>
        <row r="180">
          <cell r="B180" t="str">
            <v>627 Управление на дейностите по отпадъците</v>
          </cell>
          <cell r="C180">
            <v>6627</v>
          </cell>
        </row>
        <row r="181">
          <cell r="B181" t="str">
            <v>628 Международни програми и споразумения, дарения и помощи от чужбина</v>
          </cell>
          <cell r="C181">
            <v>6628</v>
          </cell>
        </row>
        <row r="182">
          <cell r="B182" t="str">
            <v>629 Други дейности по опазване на околната среда</v>
          </cell>
          <cell r="C182">
            <v>6629</v>
          </cell>
        </row>
        <row r="183">
          <cell r="B183" t="str">
            <v>701 Дейности по почивното дело и социалния отдих</v>
          </cell>
          <cell r="C183">
            <v>7701</v>
          </cell>
        </row>
        <row r="184">
          <cell r="B184" t="str">
            <v>708 Международни програми и споразумения, дарения и помощи от чужбина</v>
          </cell>
          <cell r="C184">
            <v>7708</v>
          </cell>
        </row>
        <row r="185">
          <cell r="B185" t="str">
            <v>711 Управление, контрол и регулиране на дейностите по спорта</v>
          </cell>
          <cell r="C185">
            <v>7711</v>
          </cell>
        </row>
        <row r="186">
          <cell r="B186" t="str">
            <v>712 Детски и специализирани спортни школи</v>
          </cell>
          <cell r="C186">
            <v>7712</v>
          </cell>
        </row>
        <row r="187">
          <cell r="B187" t="str">
            <v>713 Спорт за всички</v>
          </cell>
          <cell r="C187">
            <v>7713</v>
          </cell>
        </row>
        <row r="188">
          <cell r="B188" t="str">
            <v>714 Спортни бази за спорт за всички</v>
          </cell>
          <cell r="C188">
            <v>7714</v>
          </cell>
        </row>
        <row r="189">
          <cell r="B189" t="str">
            <v>718 Международни програми и споразумения, дарения и помощи от чужбина</v>
          </cell>
          <cell r="C189">
            <v>7718</v>
          </cell>
        </row>
        <row r="190">
          <cell r="B190" t="str">
            <v>719 Други дейности по спорта и физическата култура</v>
          </cell>
          <cell r="C190">
            <v>7719</v>
          </cell>
        </row>
        <row r="191">
          <cell r="B191" t="str">
            <v>731 Управление, контрол и регулиране на дейностите по културата</v>
          </cell>
          <cell r="C191">
            <v>7731</v>
          </cell>
        </row>
        <row r="192">
          <cell r="B192" t="str">
            <v>732 Културни дейности</v>
          </cell>
          <cell r="C192">
            <v>7732</v>
          </cell>
        </row>
        <row r="193">
          <cell r="B193" t="str">
            <v>733 Български културни институти в чужбина</v>
          </cell>
          <cell r="C193">
            <v>7733</v>
          </cell>
        </row>
        <row r="194">
          <cell r="B194" t="str">
            <v>735 Театри</v>
          </cell>
          <cell r="C194">
            <v>7735</v>
          </cell>
        </row>
        <row r="195">
          <cell r="B195" t="str">
            <v>736 Оперно - филхармонични дружества и опери</v>
          </cell>
          <cell r="C195">
            <v>7736</v>
          </cell>
        </row>
        <row r="196">
          <cell r="B196" t="str">
            <v>737 Оркестри и ансамбли</v>
          </cell>
          <cell r="C196">
            <v>7737</v>
          </cell>
        </row>
        <row r="197">
          <cell r="B197" t="str">
            <v>738 Читалища</v>
          </cell>
          <cell r="C197">
            <v>7738</v>
          </cell>
        </row>
        <row r="198">
          <cell r="B198" t="str">
            <v>739 Музеи, худ. галерии, паметници на културата и етногр. комплекси с национален и регионален харакер</v>
          </cell>
          <cell r="C198">
            <v>7739</v>
          </cell>
        </row>
        <row r="199">
          <cell r="B199" t="str">
            <v>740 Музеи, художествени галерии, паметници на културата и етнографски комплекси с местен харакер</v>
          </cell>
          <cell r="C199">
            <v>7740</v>
          </cell>
        </row>
        <row r="200">
          <cell r="B200" t="str">
            <v>741 Радиотранслационни възли</v>
          </cell>
          <cell r="C200">
            <v>7741</v>
          </cell>
        </row>
        <row r="201">
          <cell r="B201" t="str">
            <v>742 Радио</v>
          </cell>
          <cell r="C201">
            <v>7742</v>
          </cell>
        </row>
        <row r="202">
          <cell r="B202" t="str">
            <v>743 Телевизия</v>
          </cell>
          <cell r="C202">
            <v>7743</v>
          </cell>
        </row>
        <row r="203">
          <cell r="B203" t="str">
            <v>744 Филмотечно и фонотечно дело</v>
          </cell>
          <cell r="C203">
            <v>7744</v>
          </cell>
        </row>
        <row r="204">
          <cell r="B204" t="str">
            <v>745 Обредни домове и зали</v>
          </cell>
          <cell r="C204">
            <v>7745</v>
          </cell>
        </row>
        <row r="205">
          <cell r="B205" t="str">
            <v>746 Зоопаркове</v>
          </cell>
          <cell r="C205">
            <v>7746</v>
          </cell>
        </row>
        <row r="206">
          <cell r="B206" t="str">
            <v>747 Държавен архив и териториални архиви</v>
          </cell>
          <cell r="C206">
            <v>7747</v>
          </cell>
        </row>
        <row r="207">
          <cell r="B207" t="str">
            <v>748 Подпомагане развитието на културата</v>
          </cell>
          <cell r="C207">
            <v>7748</v>
          </cell>
        </row>
        <row r="208">
          <cell r="B208" t="str">
            <v>751 Библиотеки с национален и регионален характер</v>
          </cell>
          <cell r="C208">
            <v>7751</v>
          </cell>
        </row>
        <row r="209">
          <cell r="B209" t="str">
            <v>752 Градски библиотеки</v>
          </cell>
          <cell r="C209">
            <v>7752</v>
          </cell>
        </row>
        <row r="210">
          <cell r="B210" t="str">
            <v>755 Приложни и научни изследвания  в областта на опазване на културата</v>
          </cell>
          <cell r="C210">
            <v>7755</v>
          </cell>
        </row>
        <row r="211">
          <cell r="B211" t="str">
            <v>758 Международни програми и споразумения, дарения и помощи от чужбина</v>
          </cell>
          <cell r="C211">
            <v>7758</v>
          </cell>
        </row>
        <row r="212">
          <cell r="B212" t="str">
            <v>759 Други дейности по културата</v>
          </cell>
          <cell r="C212">
            <v>7759</v>
          </cell>
        </row>
        <row r="213">
          <cell r="B213" t="str">
            <v>761 Контрол и регулиране на дейностите по религиозно дело</v>
          </cell>
          <cell r="C213">
            <v>7761</v>
          </cell>
        </row>
        <row r="214">
          <cell r="B214" t="str">
            <v>762 Субсидии и други разходи за дейности по религиозно дело</v>
          </cell>
          <cell r="C214">
            <v>7762</v>
          </cell>
        </row>
        <row r="215">
          <cell r="B215" t="str">
            <v>768 Международни програми и споразумения, дарения и помощи от чужбина</v>
          </cell>
          <cell r="C215">
            <v>7768</v>
          </cell>
        </row>
        <row r="216">
          <cell r="B216" t="str">
            <v>801 Управление, контрол и регулиране на минното дело и дейностите по енергетиката</v>
          </cell>
          <cell r="C216">
            <v>8801</v>
          </cell>
        </row>
        <row r="217">
          <cell r="B217" t="str">
            <v>802 Изследвания, измервания и анализи на горивата и енергията</v>
          </cell>
          <cell r="C217">
            <v>8802</v>
          </cell>
        </row>
        <row r="218">
          <cell r="B218" t="str">
            <v>803 Безопасност и съхраняване на радиоактивни отпадъци</v>
          </cell>
          <cell r="C218">
            <v>8803</v>
          </cell>
        </row>
        <row r="219">
          <cell r="B219" t="str">
            <v>804 Извеждане на ядрени съоръжения от експлоатация</v>
          </cell>
          <cell r="C219">
            <v>8804</v>
          </cell>
        </row>
        <row r="220">
          <cell r="B220" t="str">
            <v>805 Приложни и научни изследвания  в областта на минното дело, горивата и енергията</v>
          </cell>
          <cell r="C220">
            <v>8805</v>
          </cell>
        </row>
        <row r="221">
          <cell r="B221" t="str">
            <v>807 Международни програми и споразумения, дарения и помощи от чужбина</v>
          </cell>
          <cell r="C221">
            <v>8807</v>
          </cell>
        </row>
        <row r="222">
          <cell r="B222" t="str">
            <v>808 Други дейности по минното дело</v>
          </cell>
          <cell r="C222">
            <v>8808</v>
          </cell>
        </row>
        <row r="223">
          <cell r="B223" t="str">
            <v>809 Други дейности по горивата и енергията</v>
          </cell>
          <cell r="C223">
            <v>8809</v>
          </cell>
        </row>
        <row r="224">
          <cell r="B224" t="str">
            <v>811 Управление, контрол и регулиране на дейностите по растениевъдство</v>
          </cell>
          <cell r="C224">
            <v>8811</v>
          </cell>
        </row>
        <row r="225">
          <cell r="B225" t="str">
            <v>813 Областни земеделски служби</v>
          </cell>
          <cell r="C225">
            <v>8813</v>
          </cell>
        </row>
        <row r="226">
          <cell r="B226" t="str">
            <v>814 Управление, контрол и регулиране на дейностите по горското стопанство</v>
          </cell>
          <cell r="C226">
            <v>8814</v>
          </cell>
        </row>
        <row r="227">
          <cell r="B227" t="str">
            <v>815 Управление, контрол и регулиране на дейностите по лова и риболова</v>
          </cell>
          <cell r="C227">
            <v>8815</v>
          </cell>
        </row>
        <row r="228">
          <cell r="B228" t="str">
            <v>816 Машинно-изпитателни центрове и контролно технически инспекции</v>
          </cell>
          <cell r="C228">
            <v>8816</v>
          </cell>
        </row>
        <row r="229">
          <cell r="B229" t="str">
            <v>817 Ветеринарно-медицински служби</v>
          </cell>
          <cell r="C229">
            <v>8817</v>
          </cell>
        </row>
        <row r="230">
          <cell r="B230" t="str">
            <v>821 Други служби по поземлената реформа</v>
          </cell>
          <cell r="C230">
            <v>8821</v>
          </cell>
        </row>
        <row r="231">
          <cell r="B231" t="str">
            <v>824 Национални доплащания и съфинансиране към директните плащания за земеделски производители</v>
          </cell>
          <cell r="C231">
            <v>8824</v>
          </cell>
        </row>
        <row r="232">
          <cell r="B232" t="str">
            <v>825 Приложни и научни изследвания  в областта на земеделието и горите</v>
          </cell>
          <cell r="C232">
            <v>8825</v>
          </cell>
        </row>
        <row r="233">
          <cell r="B233" t="str">
            <v>826 Рибарство</v>
          </cell>
          <cell r="C233">
            <v>8826</v>
          </cell>
        </row>
        <row r="234">
          <cell r="B234" t="str">
            <v>827 Развитие на селските райони</v>
          </cell>
          <cell r="C234">
            <v>8827</v>
          </cell>
        </row>
        <row r="235">
          <cell r="B235" t="str">
            <v>828 Международни програми и споразумения, дарения и помощи от чужбина</v>
          </cell>
          <cell r="C235">
            <v>8828</v>
          </cell>
        </row>
        <row r="236">
          <cell r="B236" t="str">
            <v>829 Други дейности по селско и горско стопанство, лов и риболов</v>
          </cell>
          <cell r="C236">
            <v>8829</v>
          </cell>
        </row>
        <row r="237">
          <cell r="B237" t="str">
            <v>831 Управление,контрол и регулиране на дейностите по транспорта и пътищата</v>
          </cell>
          <cell r="C237">
            <v>8831</v>
          </cell>
        </row>
        <row r="238">
          <cell r="B238" t="str">
            <v>832 Служби и дейности по поддържане, ремонт и изграждане на пътищата</v>
          </cell>
          <cell r="C238">
            <v>8832</v>
          </cell>
        </row>
        <row r="239">
          <cell r="B239" t="str">
            <v>833 Проучвания, измервания и анализи на пътната мрежа</v>
          </cell>
          <cell r="C239">
            <v>8833</v>
          </cell>
        </row>
        <row r="240">
          <cell r="B240" t="str">
            <v>834 Дейности по автомобилния транспорт</v>
          </cell>
          <cell r="C240">
            <v>8834</v>
          </cell>
        </row>
        <row r="241">
          <cell r="B241" t="str">
            <v>835 Дейности по железопътния транспорт</v>
          </cell>
          <cell r="C241">
            <v>8835</v>
          </cell>
        </row>
        <row r="242">
          <cell r="B242" t="str">
            <v>836 Дейности по въздушния транспорт</v>
          </cell>
          <cell r="C242">
            <v>8836</v>
          </cell>
        </row>
        <row r="243">
          <cell r="B243" t="str">
            <v>837 Дейности по водния транспорт</v>
          </cell>
          <cell r="C243">
            <v>8837</v>
          </cell>
        </row>
        <row r="244">
          <cell r="B244" t="str">
            <v>838 Управление, контрол и регулиране на дейностите по комуникациите</v>
          </cell>
          <cell r="C244">
            <v>8838</v>
          </cell>
        </row>
        <row r="245">
          <cell r="B245" t="str">
            <v>839 Пощи и далекосъобщения</v>
          </cell>
          <cell r="C245">
            <v>8839</v>
          </cell>
        </row>
        <row r="246">
          <cell r="B246" t="str">
            <v>845 Приложни и научни изследвания  в областта на транспорта и съобщенията</v>
          </cell>
          <cell r="C246">
            <v>8845</v>
          </cell>
        </row>
        <row r="247">
          <cell r="B247" t="str">
            <v>848 Международни програми и споразумения, дарения и помощи от чужбина</v>
          </cell>
          <cell r="C247">
            <v>8848</v>
          </cell>
        </row>
        <row r="248">
          <cell r="B248" t="str">
            <v>849 Други дейности по транспорта,пътищата,пощите и далекосъобщенията</v>
          </cell>
          <cell r="C248">
            <v>8849</v>
          </cell>
        </row>
        <row r="249">
          <cell r="B249" t="str">
            <v>851 Управление, контрол и регулиране на дейностите по промишлеността</v>
          </cell>
          <cell r="C249">
            <v>8851</v>
          </cell>
        </row>
        <row r="250">
          <cell r="B250" t="str">
            <v>852 Управление, контрол и регулиране на дейностите по строителството</v>
          </cell>
          <cell r="C250">
            <v>8852</v>
          </cell>
        </row>
        <row r="251">
          <cell r="B251" t="str">
            <v>853 Международни програми и споразумения, дарения и помощи от чужбина</v>
          </cell>
          <cell r="C251">
            <v>8853</v>
          </cell>
        </row>
        <row r="252">
          <cell r="B252" t="str">
            <v>855 Приложни и научни изследвания  в областта на промишлеността и строителството</v>
          </cell>
          <cell r="C252">
            <v>8855</v>
          </cell>
        </row>
        <row r="253">
          <cell r="B253" t="str">
            <v>858 Други дейности по промишлеността</v>
          </cell>
          <cell r="C253">
            <v>8858</v>
          </cell>
        </row>
        <row r="254">
          <cell r="B254" t="str">
            <v>859 Други дейности по строителството</v>
          </cell>
          <cell r="C254">
            <v>8859</v>
          </cell>
        </row>
        <row r="255">
          <cell r="B255" t="str">
            <v>861 Управление, контрол и регулиране на дейностите по туризма</v>
          </cell>
          <cell r="C255">
            <v>8861</v>
          </cell>
        </row>
        <row r="256">
          <cell r="B256" t="str">
            <v>862 Туристически бази</v>
          </cell>
          <cell r="C256">
            <v>8862</v>
          </cell>
        </row>
        <row r="257">
          <cell r="B257" t="str">
            <v>863 Специализирани спортно-туристически школи</v>
          </cell>
          <cell r="C257">
            <v>8863</v>
          </cell>
        </row>
        <row r="258">
          <cell r="B258" t="str">
            <v>864 Международни програми и споразумения, дарения и помощи от чужбина</v>
          </cell>
          <cell r="C258">
            <v>8864</v>
          </cell>
        </row>
        <row r="259">
          <cell r="B259" t="str">
            <v>865 Други дейности по туризма</v>
          </cell>
          <cell r="C259">
            <v>8865</v>
          </cell>
        </row>
        <row r="260">
          <cell r="B260" t="str">
            <v>866 Общински пазари и тържища</v>
          </cell>
          <cell r="C260">
            <v>8866</v>
          </cell>
        </row>
        <row r="261">
          <cell r="B261" t="str">
            <v>867 Реклама и маркетинг</v>
          </cell>
          <cell r="C261">
            <v>8867</v>
          </cell>
        </row>
        <row r="262">
          <cell r="B262" t="str">
            <v>868 Информационно-изчислителни центрове</v>
          </cell>
          <cell r="C262">
            <v>8868</v>
          </cell>
        </row>
        <row r="263">
          <cell r="B263" t="str">
            <v>869 Издателска дейност и печатни бази</v>
          </cell>
          <cell r="C263">
            <v>8869</v>
          </cell>
        </row>
        <row r="264">
          <cell r="B264" t="str">
            <v>871 Помощни стопанства, столове и други спомагателни дейности</v>
          </cell>
          <cell r="C264">
            <v>8871</v>
          </cell>
        </row>
        <row r="265">
          <cell r="B265" t="str">
            <v>872 Дворци, резиденции и стопанства</v>
          </cell>
          <cell r="C265">
            <v>8872</v>
          </cell>
        </row>
        <row r="266">
          <cell r="B266" t="str">
            <v>873 Оздравителни програми за предприятия в изолация и ликвидация</v>
          </cell>
          <cell r="C266">
            <v>8873</v>
          </cell>
        </row>
        <row r="267">
          <cell r="B267" t="str">
            <v>875 Органи и дейности по приватизация</v>
          </cell>
          <cell r="C267">
            <v>8875</v>
          </cell>
        </row>
        <row r="268">
          <cell r="B268" t="str">
            <v>876 Органи по стандартизация и метрология</v>
          </cell>
          <cell r="C268">
            <v>8876</v>
          </cell>
        </row>
        <row r="269">
          <cell r="B269" t="str">
            <v>877 Патентно дело</v>
          </cell>
          <cell r="C269">
            <v>8877</v>
          </cell>
        </row>
        <row r="270">
          <cell r="B270" t="str">
            <v>878 Приюти за безстопанствени животни</v>
          </cell>
          <cell r="C270">
            <v>8878</v>
          </cell>
        </row>
        <row r="271">
          <cell r="B271" t="str">
            <v>885 Приложни и научни изследвания  в други дейности по икономиката</v>
          </cell>
          <cell r="C271">
            <v>8885</v>
          </cell>
        </row>
        <row r="272">
          <cell r="B272" t="str">
            <v>888 Структурни реформи</v>
          </cell>
          <cell r="C272">
            <v>8888</v>
          </cell>
        </row>
        <row r="273">
          <cell r="B273" t="str">
            <v>897 Международни програми и споразумения, дарения и помощи от чужбина</v>
          </cell>
          <cell r="C273">
            <v>8897</v>
          </cell>
        </row>
        <row r="274">
          <cell r="B274" t="str">
            <v>898 Други дейности по икономиката</v>
          </cell>
          <cell r="C274">
            <v>8898</v>
          </cell>
        </row>
        <row r="275">
          <cell r="B275" t="str">
            <v>910 Разходи за лихви</v>
          </cell>
          <cell r="C275">
            <v>9910</v>
          </cell>
        </row>
        <row r="276">
          <cell r="B276" t="str">
            <v>997 Други разходи некласифицирани по другите функции</v>
          </cell>
          <cell r="C276">
            <v>9997</v>
          </cell>
        </row>
        <row r="277">
          <cell r="B277" t="str">
            <v xml:space="preserve">998 Резерв </v>
          </cell>
          <cell r="C277">
            <v>9998</v>
          </cell>
        </row>
        <row r="283">
          <cell r="A283" t="str">
            <v xml:space="preserve">ИЗБЕРЕТЕ ОПЕРАТИВНА ПРОГРАМА </v>
          </cell>
        </row>
        <row r="284">
          <cell r="A284" t="str">
            <v>ПЕРИОД 2014-2020</v>
          </cell>
        </row>
        <row r="285">
          <cell r="A285" t="str">
            <v>КФ - ОП "Транспорт и транспортна инфраструктура"</v>
          </cell>
          <cell r="B285" t="str">
            <v>98111</v>
          </cell>
        </row>
        <row r="286">
          <cell r="A286" t="str">
            <v>КФ - ОП "Околна среда"</v>
          </cell>
          <cell r="B286" t="str">
            <v>98112</v>
          </cell>
        </row>
        <row r="287">
          <cell r="A287" t="str">
            <v>ЕФРР - ОП "Транспорт и транспортна инфраструктура"</v>
          </cell>
          <cell r="B287" t="str">
            <v>98211</v>
          </cell>
        </row>
        <row r="288">
          <cell r="A288" t="str">
            <v>ЕФРР - ОП "Региони в растеж"</v>
          </cell>
          <cell r="B288" t="str">
            <v>98212</v>
          </cell>
        </row>
        <row r="289">
          <cell r="A289" t="str">
            <v>ЕФРР - ОП "Наука и образование за интелигентен растеж"</v>
          </cell>
          <cell r="B289" t="str">
            <v>98213</v>
          </cell>
        </row>
        <row r="290">
          <cell r="A290" t="str">
            <v>ЕФРР - ОП "Иновации и конкурентоспособност "</v>
          </cell>
          <cell r="B290" t="str">
            <v>98214</v>
          </cell>
        </row>
        <row r="291">
          <cell r="A291" t="str">
            <v>ЕФРР - ОП "Околна среда"</v>
          </cell>
          <cell r="B291" t="str">
            <v>98215</v>
          </cell>
        </row>
        <row r="292">
          <cell r="A292" t="str">
            <v>ЕФРР - ОП "Инициатива за малки и средни предприятия"</v>
          </cell>
          <cell r="B292" t="str">
            <v>98224</v>
          </cell>
        </row>
        <row r="293">
          <cell r="A293" t="str">
            <v>ЕСФ - ОП "Развитие на човешките ресурси"</v>
          </cell>
          <cell r="B293" t="str">
            <v>98311</v>
          </cell>
        </row>
        <row r="294">
          <cell r="A294" t="str">
            <v>ЕСФ - ОП "Добро управление"</v>
          </cell>
          <cell r="B294" t="str">
            <v>98312</v>
          </cell>
        </row>
        <row r="295">
          <cell r="A295" t="str">
            <v>ЕСФ - ОП "Наука и образование за интелигентен растеж"</v>
          </cell>
          <cell r="B295" t="str">
            <v>98313</v>
          </cell>
        </row>
        <row r="296">
          <cell r="A296" t="str">
            <v xml:space="preserve">ОП "Фонд за европейско подпомагане на най-нуждаещите се лица" </v>
          </cell>
          <cell r="B296">
            <v>98315</v>
          </cell>
        </row>
        <row r="297">
          <cell r="A297" t="str">
            <v>ПЕРИОД 2007-2013</v>
          </cell>
        </row>
        <row r="298">
          <cell r="A298" t="str">
            <v>КФ - ОП "ТРАНСПОРТ"</v>
          </cell>
          <cell r="B298" t="str">
            <v>98101</v>
          </cell>
        </row>
        <row r="299">
          <cell r="A299" t="str">
            <v>КФ - ОП "ОКОЛНА СРЕДА" /2007-2013/</v>
          </cell>
          <cell r="B299" t="str">
            <v>98102</v>
          </cell>
        </row>
        <row r="300">
          <cell r="A300" t="str">
            <v>ЕФРР - ОП "ТРАНСПОРТ"</v>
          </cell>
          <cell r="B300" t="str">
            <v>98201</v>
          </cell>
        </row>
        <row r="301">
          <cell r="A301" t="str">
            <v>ЕФРР - ОП "РЕГИОНАЛНО РАЗВИТИЕ"</v>
          </cell>
          <cell r="B301" t="str">
            <v>98202</v>
          </cell>
        </row>
        <row r="302">
          <cell r="A302" t="str">
            <v>ЕФРР - ОП "КОНКУРЕНТНОСПОСОБНОСТ"</v>
          </cell>
          <cell r="B302" t="str">
            <v>98204</v>
          </cell>
        </row>
        <row r="303">
          <cell r="A303" t="str">
            <v>ЕФРР - ОП "ОКОЛНА СРЕДА" /2007-2013/</v>
          </cell>
          <cell r="B303" t="str">
            <v>98205</v>
          </cell>
        </row>
        <row r="304">
          <cell r="A304" t="str">
            <v>ЕФРР - ОП "ТЕХНИЧЕСКА ПОМОЩ"</v>
          </cell>
          <cell r="B304" t="str">
            <v>98210</v>
          </cell>
        </row>
        <row r="305">
          <cell r="A305" t="str">
            <v>ЕСФ - ОП "ЧОВЕШКИ РЕСУРСИ"</v>
          </cell>
          <cell r="B305" t="str">
            <v>98301</v>
          </cell>
        </row>
        <row r="306">
          <cell r="A306" t="str">
            <v>ЕСФ - ОП "АДМИНИСТРАТИВЕН КАПАЦИТЕТ"</v>
          </cell>
          <cell r="B306" t="str">
            <v>98302</v>
          </cell>
        </row>
        <row r="312">
          <cell r="A312" t="str">
            <v>0100</v>
          </cell>
          <cell r="B312" t="str">
            <v>Народно събрание</v>
          </cell>
        </row>
        <row r="313">
          <cell r="A313" t="str">
            <v>0200</v>
          </cell>
          <cell r="B313" t="str">
            <v>Администрация на президентството</v>
          </cell>
        </row>
        <row r="314">
          <cell r="A314" t="str">
            <v>0300</v>
          </cell>
          <cell r="B314" t="str">
            <v xml:space="preserve">Министерски съвет </v>
          </cell>
        </row>
        <row r="315">
          <cell r="A315" t="str">
            <v>0400</v>
          </cell>
          <cell r="B315" t="str">
            <v>Конституционен съд</v>
          </cell>
        </row>
        <row r="316">
          <cell r="A316" t="str">
            <v>0500</v>
          </cell>
          <cell r="B316" t="str">
            <v>Сметна палата</v>
          </cell>
        </row>
        <row r="317">
          <cell r="A317" t="str">
            <v>0600</v>
          </cell>
          <cell r="B317" t="str">
            <v>Висш съдебен съвет</v>
          </cell>
        </row>
        <row r="318">
          <cell r="A318" t="str">
            <v>1000</v>
          </cell>
          <cell r="B318" t="str">
            <v>Министерство на финансите</v>
          </cell>
        </row>
        <row r="319">
          <cell r="A319" t="str">
            <v>1100</v>
          </cell>
          <cell r="B319" t="str">
            <v>Министерство на външните работи</v>
          </cell>
        </row>
        <row r="320">
          <cell r="A320" t="str">
            <v>1200</v>
          </cell>
          <cell r="B320" t="str">
            <v>Министерство на отбраната</v>
          </cell>
        </row>
        <row r="321">
          <cell r="A321" t="str">
            <v>1300</v>
          </cell>
          <cell r="B321" t="str">
            <v>Министерство на вътрешните работи</v>
          </cell>
        </row>
        <row r="322">
          <cell r="A322" t="str">
            <v>1400</v>
          </cell>
          <cell r="B322" t="str">
            <v>Министерство на правосъдието</v>
          </cell>
        </row>
        <row r="323">
          <cell r="A323" t="str">
            <v>1500</v>
          </cell>
          <cell r="B323" t="str">
            <v>Министерство на труда и социалната политика</v>
          </cell>
        </row>
        <row r="324">
          <cell r="A324" t="str">
            <v>1600</v>
          </cell>
          <cell r="B324" t="str">
            <v>Министерство на здравеопазването</v>
          </cell>
        </row>
        <row r="325">
          <cell r="A325" t="str">
            <v>1700</v>
          </cell>
          <cell r="B325" t="str">
            <v xml:space="preserve">Министерство на образованието и науката </v>
          </cell>
        </row>
        <row r="326">
          <cell r="A326" t="str">
            <v>1800</v>
          </cell>
          <cell r="B326" t="str">
            <v>Министерство на културата</v>
          </cell>
        </row>
        <row r="327">
          <cell r="A327" t="str">
            <v>1900</v>
          </cell>
          <cell r="B327" t="str">
            <v>Министерство на околната среда и водите</v>
          </cell>
        </row>
        <row r="328">
          <cell r="A328" t="str">
            <v>2000</v>
          </cell>
          <cell r="B328" t="str">
            <v>Министерство на икономиката</v>
          </cell>
        </row>
        <row r="329">
          <cell r="A329" t="str">
            <v>2100</v>
          </cell>
          <cell r="B329" t="str">
            <v>Министерство на регионалното развитие и благоустройство</v>
          </cell>
        </row>
        <row r="330">
          <cell r="A330" t="str">
            <v>2200</v>
          </cell>
          <cell r="B330" t="str">
            <v>Министерство на земеделието, храните и горите</v>
          </cell>
        </row>
        <row r="331">
          <cell r="A331" t="str">
            <v>2300</v>
          </cell>
          <cell r="B331" t="str">
            <v>Министерство на транспорта, информационните технологии и съобщенията</v>
          </cell>
        </row>
        <row r="332">
          <cell r="A332" t="str">
            <v>2400</v>
          </cell>
          <cell r="B332" t="str">
            <v>Министерство на енергетиката</v>
          </cell>
        </row>
        <row r="333">
          <cell r="A333" t="str">
            <v>2500</v>
          </cell>
          <cell r="B333" t="str">
            <v>Министерство на младежта и спорта</v>
          </cell>
        </row>
        <row r="334">
          <cell r="A334" t="str">
            <v>3000</v>
          </cell>
          <cell r="B334" t="str">
            <v>Държавна агенция  "Национална сигурност"</v>
          </cell>
        </row>
        <row r="335">
          <cell r="A335" t="str">
            <v>3200</v>
          </cell>
          <cell r="B335" t="str">
            <v>Комисия за разкриване на документите и за обявяване на принадлежност на български граждани към Държавна сигурност и разузнавателните служби на Българската народна армия</v>
          </cell>
        </row>
        <row r="336">
          <cell r="A336" t="str">
            <v>3300</v>
          </cell>
          <cell r="B336" t="str">
            <v>Комисия за защита от дискриминация</v>
          </cell>
        </row>
        <row r="337">
          <cell r="A337" t="str">
            <v>3400</v>
          </cell>
          <cell r="B337" t="str">
            <v>Комисия за защита на личните данни</v>
          </cell>
        </row>
        <row r="338">
          <cell r="A338" t="str">
            <v>3500</v>
          </cell>
          <cell r="B338" t="str">
            <v>Държавна агенция “Електронно управление”</v>
          </cell>
        </row>
        <row r="339">
          <cell r="A339" t="str">
            <v>3700</v>
          </cell>
          <cell r="B339" t="str">
            <v>Комисия за противодействие на корупцията и за отнемане на незаконно придобитото имущество</v>
          </cell>
        </row>
        <row r="340">
          <cell r="A340" t="str">
            <v>3800</v>
          </cell>
          <cell r="B340" t="str">
            <v>Национална служба за охрана</v>
          </cell>
        </row>
        <row r="341">
          <cell r="A341" t="str">
            <v>3900</v>
          </cell>
          <cell r="B341" t="str">
            <v>Държавна агенция "Разузнаване"</v>
          </cell>
        </row>
        <row r="342">
          <cell r="A342" t="str">
            <v>4000</v>
          </cell>
          <cell r="B342" t="str">
            <v>Омбудсман</v>
          </cell>
        </row>
        <row r="343">
          <cell r="A343" t="str">
            <v>4100</v>
          </cell>
          <cell r="B343" t="str">
            <v>Национален статистически институт</v>
          </cell>
        </row>
        <row r="344">
          <cell r="A344" t="str">
            <v>4200</v>
          </cell>
          <cell r="B344" t="str">
            <v>Комисия за защита на конкуренцията</v>
          </cell>
        </row>
        <row r="345">
          <cell r="A345" t="str">
            <v>4300</v>
          </cell>
          <cell r="B345" t="str">
            <v>Комисия за регулиране на съобщенията</v>
          </cell>
        </row>
        <row r="346">
          <cell r="A346" t="str">
            <v>4400</v>
          </cell>
          <cell r="B346" t="str">
            <v>Съвет за електронни медии</v>
          </cell>
        </row>
        <row r="347">
          <cell r="A347" t="str">
            <v>4500</v>
          </cell>
          <cell r="B347" t="str">
            <v>Комисия за енергийно и водно регулиране</v>
          </cell>
        </row>
        <row r="348">
          <cell r="A348" t="str">
            <v>4600</v>
          </cell>
          <cell r="B348" t="str">
            <v>Агенция за ядрено регулиране</v>
          </cell>
        </row>
        <row r="349">
          <cell r="A349" t="str">
            <v>4700</v>
          </cell>
          <cell r="B349" t="str">
            <v>Комисия за финансов надзор</v>
          </cell>
        </row>
        <row r="350">
          <cell r="A350" t="str">
            <v>4800</v>
          </cell>
          <cell r="B350" t="str">
            <v>Държавна комисия по сигурността на информацията</v>
          </cell>
        </row>
        <row r="351">
          <cell r="A351" t="str">
            <v>5300</v>
          </cell>
          <cell r="B351" t="str">
            <v>Държавна агенция "Държавен резерв и военновременни запаси"</v>
          </cell>
        </row>
        <row r="352">
          <cell r="A352" t="str">
            <v>6100</v>
          </cell>
          <cell r="B352" t="str">
            <v>Българска национална телевизия</v>
          </cell>
        </row>
        <row r="353">
          <cell r="A353" t="str">
            <v>6200</v>
          </cell>
          <cell r="B353" t="str">
            <v>Българско национално радио</v>
          </cell>
        </row>
        <row r="354">
          <cell r="A354" t="str">
            <v>6300</v>
          </cell>
          <cell r="B354" t="str">
            <v>Българска телеграфна агенция</v>
          </cell>
        </row>
        <row r="355">
          <cell r="A355" t="str">
            <v>7100</v>
          </cell>
          <cell r="B355" t="str">
            <v>Министерство на туризма</v>
          </cell>
        </row>
        <row r="356">
          <cell r="A356" t="str">
            <v>8200</v>
          </cell>
          <cell r="B356" t="str">
            <v>Централна избирателна комисия</v>
          </cell>
        </row>
        <row r="357">
          <cell r="A357" t="str">
            <v>8300</v>
          </cell>
          <cell r="B357" t="str">
            <v>Комисия за публичен надзор над регистрираните одитори</v>
          </cell>
        </row>
        <row r="358">
          <cell r="A358" t="str">
            <v>8400</v>
          </cell>
          <cell r="B358" t="str">
            <v>Държавен фонд "Земеделие"</v>
          </cell>
        </row>
        <row r="359">
          <cell r="A359" t="str">
            <v>8500</v>
          </cell>
          <cell r="B359" t="str">
            <v>Национално бюро за контрол на специалните разузнавателни средства</v>
          </cell>
        </row>
        <row r="360">
          <cell r="A360" t="str">
            <v>8600</v>
          </cell>
          <cell r="B360" t="str">
            <v>Държавна агенция „Технически операции”</v>
          </cell>
        </row>
        <row r="361">
          <cell r="A361" t="str">
            <v>9900</v>
          </cell>
          <cell r="B361" t="str">
            <v>Централен бюджет</v>
          </cell>
        </row>
        <row r="362">
          <cell r="B362" t="str">
            <v xml:space="preserve">     А.2) Кодове на други бюджетни организации от подсектор "централно управление"</v>
          </cell>
        </row>
        <row r="363">
          <cell r="B363" t="str">
            <v xml:space="preserve">    А.2.1) кодове на държавните висши училища и Българската академия на науките</v>
          </cell>
        </row>
        <row r="364">
          <cell r="B364" t="str">
            <v xml:space="preserve">        А.2.1а) кодове на ДВУ и БАН, финансирани от Министерството на образованието и науката</v>
          </cell>
        </row>
        <row r="365">
          <cell r="A365" t="str">
            <v>1701</v>
          </cell>
          <cell r="B365" t="str">
            <v>Софийски университет "Климент Охридски" - София</v>
          </cell>
        </row>
        <row r="366">
          <cell r="A366" t="str">
            <v>1702</v>
          </cell>
          <cell r="B366" t="str">
            <v>Пловдивски университет "Паисий Хилендарски" - Пловдив</v>
          </cell>
        </row>
        <row r="367">
          <cell r="A367" t="str">
            <v>1703</v>
          </cell>
          <cell r="B367" t="str">
            <v>Университет "Проф. д-р Асен Златаров" - Бургас</v>
          </cell>
        </row>
        <row r="368">
          <cell r="A368" t="str">
            <v>1704</v>
          </cell>
          <cell r="B368" t="str">
            <v>Великотърновки университет "Св. св . Кирил и Методий" - В. Търново</v>
          </cell>
        </row>
        <row r="369">
          <cell r="A369" t="str">
            <v>1705</v>
          </cell>
          <cell r="B369" t="str">
            <v>Югозападен университет "Неофит Рилски" - Благоевград</v>
          </cell>
        </row>
        <row r="370">
          <cell r="A370" t="str">
            <v>1706</v>
          </cell>
          <cell r="B370" t="str">
            <v>Шуменски университет "Епископ Константин Преславски" - Шумен</v>
          </cell>
        </row>
        <row r="371">
          <cell r="A371" t="str">
            <v>1711</v>
          </cell>
          <cell r="B371" t="str">
            <v>Русенски университет "Ангел Кънчев" - Русе</v>
          </cell>
        </row>
        <row r="372">
          <cell r="A372" t="str">
            <v>1712</v>
          </cell>
          <cell r="B372" t="str">
            <v>Технически университет - София</v>
          </cell>
        </row>
        <row r="373">
          <cell r="A373" t="str">
            <v>1714</v>
          </cell>
          <cell r="B373" t="str">
            <v>Технически университет - Варна</v>
          </cell>
        </row>
        <row r="374">
          <cell r="A374" t="str">
            <v>1715</v>
          </cell>
          <cell r="B374" t="str">
            <v>Технически университет - Габрово</v>
          </cell>
        </row>
        <row r="375">
          <cell r="A375" t="str">
            <v>1716</v>
          </cell>
          <cell r="B375" t="str">
            <v>Университет по архитектура, строителство и геодезия - София</v>
          </cell>
        </row>
        <row r="376">
          <cell r="A376" t="str">
            <v>1717</v>
          </cell>
          <cell r="B376" t="str">
            <v>Минно-геоложки университет "Св. Ив. Рилски" - София</v>
          </cell>
        </row>
        <row r="377">
          <cell r="A377" t="str">
            <v>1718</v>
          </cell>
          <cell r="B377" t="str">
            <v>Лесотехнически университет - София</v>
          </cell>
        </row>
        <row r="378">
          <cell r="A378" t="str">
            <v>1719</v>
          </cell>
          <cell r="B378" t="str">
            <v>Химико-технологичен и металургичен университет - София</v>
          </cell>
        </row>
        <row r="379">
          <cell r="A379" t="str">
            <v>1721</v>
          </cell>
          <cell r="B379" t="str">
            <v>Университет по хранителни технологии - Пловдив</v>
          </cell>
        </row>
        <row r="380">
          <cell r="A380" t="str">
            <v>1722</v>
          </cell>
          <cell r="B380" t="str">
            <v>Аграрен университет - Пловдив</v>
          </cell>
        </row>
        <row r="381">
          <cell r="A381" t="str">
            <v>1723</v>
          </cell>
          <cell r="B381" t="str">
            <v>Тракийски университет - Стара Загора</v>
          </cell>
        </row>
        <row r="382">
          <cell r="A382" t="str">
            <v>1731</v>
          </cell>
          <cell r="B382" t="str">
            <v>Медицински университет - София</v>
          </cell>
        </row>
        <row r="383">
          <cell r="A383" t="str">
            <v>1732</v>
          </cell>
          <cell r="B383" t="str">
            <v>Медицински университет - Пловдив</v>
          </cell>
        </row>
        <row r="384">
          <cell r="A384" t="str">
            <v>1733</v>
          </cell>
          <cell r="B384" t="str">
            <v>Медицински университет "Проф. д-р Параскев Иванов Стоянов" - Варна</v>
          </cell>
        </row>
        <row r="385">
          <cell r="A385" t="str">
            <v>1735</v>
          </cell>
          <cell r="B385" t="str">
            <v>Медицински университет - Плевен</v>
          </cell>
        </row>
        <row r="386">
          <cell r="A386" t="str">
            <v>1741</v>
          </cell>
          <cell r="B386" t="str">
            <v>Университет за национално и световно стопанство - София</v>
          </cell>
        </row>
        <row r="387">
          <cell r="A387" t="str">
            <v>1742</v>
          </cell>
          <cell r="B387" t="str">
            <v>Икономически университет - Варна</v>
          </cell>
        </row>
        <row r="388">
          <cell r="A388" t="str">
            <v>1743</v>
          </cell>
          <cell r="B388" t="str">
            <v>Стопанска академия "Димитър Ценов" - Свищов</v>
          </cell>
        </row>
        <row r="389">
          <cell r="A389" t="str">
            <v>1751</v>
          </cell>
          <cell r="B389" t="str">
            <v>Държавна музикална академия "Панчо Владигеров" - София</v>
          </cell>
        </row>
        <row r="390">
          <cell r="A390" t="str">
            <v>1752</v>
          </cell>
          <cell r="B390" t="str">
            <v>Национална академия за театрално и филмово изкуство "Кр. Сарафов" - София</v>
          </cell>
        </row>
        <row r="391">
          <cell r="A391" t="str">
            <v>1753</v>
          </cell>
          <cell r="B391" t="str">
            <v>Национална художествена академия - София</v>
          </cell>
        </row>
        <row r="392">
          <cell r="A392" t="str">
            <v>1754</v>
          </cell>
          <cell r="B392" t="str">
            <v>Академия за музикално, танцово и изобразително изкуство „Проф. Асен Диамандиев“ - Пловдив</v>
          </cell>
        </row>
        <row r="393">
          <cell r="A393" t="str">
            <v>1759</v>
          </cell>
          <cell r="B393" t="str">
            <v>Национална спортна академия "Васил Левски" - София</v>
          </cell>
        </row>
        <row r="394">
          <cell r="A394" t="str">
            <v>1767</v>
          </cell>
          <cell r="B394" t="str">
            <v>Висше строително училище "Любен Каравелов" - София</v>
          </cell>
        </row>
        <row r="395">
          <cell r="A395" t="str">
            <v>1768</v>
          </cell>
          <cell r="B395" t="str">
            <v>Висше транспортно училище "Тодор Каблешков" - София</v>
          </cell>
        </row>
        <row r="396">
          <cell r="A396" t="str">
            <v>1771</v>
          </cell>
          <cell r="B396" t="str">
            <v xml:space="preserve">Университет по библиотекознание и информационни технологии - София </v>
          </cell>
        </row>
        <row r="397">
          <cell r="A397" t="str">
            <v>1772</v>
          </cell>
          <cell r="B397" t="str">
            <v>Висше училище по телекомуникации и пощи - София</v>
          </cell>
        </row>
        <row r="398">
          <cell r="A398" t="str">
            <v>1790</v>
          </cell>
          <cell r="B398" t="str">
            <v>Българска академия на науките - София</v>
          </cell>
        </row>
        <row r="399">
          <cell r="A399" t="str">
            <v/>
          </cell>
          <cell r="B399" t="str">
            <v xml:space="preserve">        А.2.1.б) кодове на ДВУ и ВА "Г. С. Раковски", финансирани от Министерството на отбраната</v>
          </cell>
        </row>
        <row r="400">
          <cell r="A400" t="str">
            <v>1281</v>
          </cell>
          <cell r="B400" t="str">
            <v>Военна академия "Г. С. Раковски" - София</v>
          </cell>
        </row>
        <row r="401">
          <cell r="A401" t="str">
            <v>1282</v>
          </cell>
          <cell r="B401" t="str">
            <v>Национален военен университет "Васил Левски" - Велико Търново</v>
          </cell>
        </row>
        <row r="402">
          <cell r="A402" t="str">
            <v>1283</v>
          </cell>
          <cell r="B402" t="str">
            <v>Висше военноморско училище "Н. Й. Вапцаров" - Варна</v>
          </cell>
        </row>
        <row r="403">
          <cell r="A403" t="str">
            <v>1284</v>
          </cell>
          <cell r="B403" t="str">
            <v>Висше военновъздушно училище "Георги Бенковски" - Долна Митрополия</v>
          </cell>
        </row>
        <row r="404">
          <cell r="A404" t="str">
            <v>1280</v>
          </cell>
          <cell r="B404" t="str">
            <v>ДЪРЖАВНИ ВИСШИ ВОЕННИ УЧИЛИЩА към МО</v>
          </cell>
        </row>
        <row r="405">
          <cell r="A405" t="str">
            <v>2233</v>
          </cell>
          <cell r="B405" t="str">
            <v>Селскостопанска академия</v>
          </cell>
        </row>
        <row r="406">
          <cell r="A406" t="str">
            <v/>
          </cell>
          <cell r="B406" t="str">
            <v xml:space="preserve">    А.2.2) кодове на други разпоредители с бюджет по чл. 13, ал. 3 от ЗПФ</v>
          </cell>
        </row>
        <row r="407">
          <cell r="A407" t="str">
            <v>6100</v>
          </cell>
          <cell r="B407" t="str">
            <v>Българска национална телевизия</v>
          </cell>
        </row>
        <row r="408">
          <cell r="A408" t="str">
            <v>6200</v>
          </cell>
          <cell r="B408" t="str">
            <v>Българско национално радио</v>
          </cell>
        </row>
        <row r="409">
          <cell r="A409" t="str">
            <v>6300</v>
          </cell>
          <cell r="B409" t="str">
            <v>Българска телеграфна агенция</v>
          </cell>
        </row>
        <row r="410">
          <cell r="A410" t="str">
            <v>2028</v>
          </cell>
          <cell r="B410" t="str">
            <v>Държавно предприятие „Държавна петролна компания“</v>
          </cell>
        </row>
        <row r="411">
          <cell r="A411" t="str">
            <v>1950</v>
          </cell>
          <cell r="B411" t="str">
            <v>Предприятие за управление на дейностите по опазване на околната среда (ПУДООС)  - чл. 60 от ЗООС</v>
          </cell>
        </row>
        <row r="412">
          <cell r="A412" t="str">
            <v>2029</v>
          </cell>
          <cell r="B412" t="str">
            <v>Държавно предприятие „Управление и стопанисване на язовири“ - чл. 139а, ал. 1 и чл. 139б, ал. 5 от Закона за водите</v>
          </cell>
        </row>
        <row r="413">
          <cell r="A413" t="str">
            <v>2234</v>
          </cell>
          <cell r="B413" t="str">
            <v>Държавно предприятие „Научно-производствен център“</v>
          </cell>
        </row>
        <row r="414">
          <cell r="A414" t="str">
            <v>2480</v>
          </cell>
          <cell r="B414" t="str">
            <v>Фонд "Сигурност на електроенергийната система"</v>
          </cell>
        </row>
        <row r="415">
          <cell r="A415" t="str">
            <v>3535</v>
          </cell>
          <cell r="B415" t="str">
            <v xml:space="preserve">Държавно предприятие „Единен системен оператор“ </v>
          </cell>
        </row>
        <row r="416">
          <cell r="B416" t="str">
            <v xml:space="preserve"> А.3) Кодове на сметки за средствата от Европейския съюз на бюджетни организации от подсектор "ЦУ"</v>
          </cell>
        </row>
        <row r="417">
          <cell r="A417" t="str">
            <v>9817</v>
          </cell>
          <cell r="B417" t="str">
            <v>Национален фонд към Министерството на финансите</v>
          </cell>
        </row>
        <row r="418">
          <cell r="A418" t="str">
            <v>2220</v>
          </cell>
          <cell r="B418" t="str">
            <v>Държавен фонд "Земеделие" - Разплащателна агенция</v>
          </cell>
        </row>
        <row r="419">
          <cell r="B419" t="str">
            <v>Други</v>
          </cell>
        </row>
        <row r="420">
          <cell r="A420" t="str">
            <v>1313</v>
          </cell>
          <cell r="B420" t="str">
            <v>Държавно предприятие „Център за предоставяне на услуги”</v>
          </cell>
        </row>
        <row r="421">
          <cell r="A421" t="str">
            <v>2235</v>
          </cell>
          <cell r="B421" t="str">
            <v>Държавно предприятие „Борба с градушките“</v>
          </cell>
        </row>
        <row r="422">
          <cell r="A422" t="str">
            <v>2381</v>
          </cell>
          <cell r="B422" t="str">
            <v>НК "Железопътна инфраструктура"</v>
          </cell>
        </row>
        <row r="423">
          <cell r="A423" t="str">
            <v>2382</v>
          </cell>
          <cell r="B423" t="str">
            <v>БДЖ "Пътнически превози"</v>
          </cell>
        </row>
        <row r="424">
          <cell r="A424" t="str">
            <v>1780</v>
          </cell>
          <cell r="B424" t="str">
            <v>Държавни висши училища</v>
          </cell>
        </row>
        <row r="425">
          <cell r="B425" t="str">
            <v>Б ) Кодове на социалноосигурителни фондове</v>
          </cell>
        </row>
        <row r="426">
          <cell r="A426" t="str">
            <v>5500</v>
          </cell>
          <cell r="B426" t="str">
            <v>Национален осигурителен институт - Държавно обществено осигуряване</v>
          </cell>
        </row>
        <row r="427">
          <cell r="A427" t="str">
            <v>5591</v>
          </cell>
          <cell r="B427" t="str">
            <v>Национален осигурителен институт - Учителски пенсионен фонд</v>
          </cell>
        </row>
        <row r="428">
          <cell r="A428" t="str">
            <v>5592</v>
          </cell>
          <cell r="B428" t="str">
            <v>Национален осигрителен инститт - фонд "Гарантирани вземания на работници и служители"</v>
          </cell>
        </row>
        <row r="429">
          <cell r="A429" t="str">
            <v>5600</v>
          </cell>
          <cell r="B429" t="str">
            <v>Национална здравноосигурителна каса</v>
          </cell>
        </row>
        <row r="430">
          <cell r="B430" t="str">
            <v>В ) Кодове на общини</v>
          </cell>
        </row>
        <row r="431">
          <cell r="A431" t="str">
            <v>5101</v>
          </cell>
          <cell r="B431" t="str">
            <v>Банско</v>
          </cell>
        </row>
        <row r="432">
          <cell r="A432" t="str">
            <v>5102</v>
          </cell>
          <cell r="B432" t="str">
            <v>Белица</v>
          </cell>
        </row>
        <row r="433">
          <cell r="A433" t="str">
            <v>5103</v>
          </cell>
          <cell r="B433" t="str">
            <v>Благоевград</v>
          </cell>
        </row>
        <row r="434">
          <cell r="A434" t="str">
            <v>5104</v>
          </cell>
          <cell r="B434" t="str">
            <v>Гоце Делчев</v>
          </cell>
        </row>
        <row r="435">
          <cell r="A435" t="str">
            <v>5105</v>
          </cell>
          <cell r="B435" t="str">
            <v>Гърмен</v>
          </cell>
        </row>
        <row r="436">
          <cell r="A436" t="str">
            <v>5106</v>
          </cell>
          <cell r="B436" t="str">
            <v>Кресна</v>
          </cell>
        </row>
        <row r="437">
          <cell r="A437" t="str">
            <v>5107</v>
          </cell>
          <cell r="B437" t="str">
            <v>Петрич</v>
          </cell>
        </row>
        <row r="438">
          <cell r="A438" t="str">
            <v>5108</v>
          </cell>
          <cell r="B438" t="str">
            <v>Разлог</v>
          </cell>
        </row>
        <row r="439">
          <cell r="A439" t="str">
            <v>5109</v>
          </cell>
          <cell r="B439" t="str">
            <v>Сандански</v>
          </cell>
        </row>
        <row r="440">
          <cell r="A440" t="str">
            <v>5110</v>
          </cell>
          <cell r="B440" t="str">
            <v>Сатовча</v>
          </cell>
        </row>
        <row r="441">
          <cell r="A441" t="str">
            <v>5111</v>
          </cell>
          <cell r="B441" t="str">
            <v>Симитли</v>
          </cell>
        </row>
        <row r="442">
          <cell r="A442" t="str">
            <v>5112</v>
          </cell>
          <cell r="B442" t="str">
            <v>Струмяни</v>
          </cell>
        </row>
        <row r="443">
          <cell r="A443" t="str">
            <v>5113</v>
          </cell>
          <cell r="B443" t="str">
            <v>Хаджидимово</v>
          </cell>
        </row>
        <row r="444">
          <cell r="A444" t="str">
            <v>5114</v>
          </cell>
          <cell r="B444" t="str">
            <v>Якоруда</v>
          </cell>
        </row>
        <row r="445">
          <cell r="A445" t="str">
            <v>5201</v>
          </cell>
          <cell r="B445" t="str">
            <v>Айтос</v>
          </cell>
        </row>
        <row r="446">
          <cell r="A446" t="str">
            <v>5202</v>
          </cell>
          <cell r="B446" t="str">
            <v xml:space="preserve">Бургас </v>
          </cell>
        </row>
        <row r="447">
          <cell r="A447" t="str">
            <v>5203</v>
          </cell>
          <cell r="B447" t="str">
            <v>Камено</v>
          </cell>
        </row>
        <row r="448">
          <cell r="A448" t="str">
            <v>5204</v>
          </cell>
          <cell r="B448" t="str">
            <v>Карнобат</v>
          </cell>
        </row>
        <row r="449">
          <cell r="A449" t="str">
            <v>5205</v>
          </cell>
          <cell r="B449" t="str">
            <v>Малко Търново</v>
          </cell>
        </row>
        <row r="450">
          <cell r="A450" t="str">
            <v>5206</v>
          </cell>
          <cell r="B450" t="str">
            <v>Несебър</v>
          </cell>
        </row>
        <row r="451">
          <cell r="A451" t="str">
            <v>5207</v>
          </cell>
          <cell r="B451" t="str">
            <v>Поморие</v>
          </cell>
        </row>
        <row r="452">
          <cell r="A452" t="str">
            <v>5208</v>
          </cell>
          <cell r="B452" t="str">
            <v>Приморско</v>
          </cell>
        </row>
        <row r="453">
          <cell r="A453" t="str">
            <v>5209</v>
          </cell>
          <cell r="B453" t="str">
            <v>Руен</v>
          </cell>
        </row>
        <row r="454">
          <cell r="A454" t="str">
            <v>5210</v>
          </cell>
          <cell r="B454" t="str">
            <v>Созопол</v>
          </cell>
        </row>
        <row r="455">
          <cell r="A455" t="str">
            <v>5211</v>
          </cell>
          <cell r="B455" t="str">
            <v>Средец</v>
          </cell>
        </row>
        <row r="456">
          <cell r="A456" t="str">
            <v>5212</v>
          </cell>
          <cell r="B456" t="str">
            <v>Сунгурларе</v>
          </cell>
        </row>
        <row r="457">
          <cell r="A457" t="str">
            <v>5213</v>
          </cell>
          <cell r="B457" t="str">
            <v>Царево</v>
          </cell>
        </row>
        <row r="458">
          <cell r="A458" t="str">
            <v>5301</v>
          </cell>
          <cell r="B458" t="str">
            <v>Аврен</v>
          </cell>
        </row>
        <row r="459">
          <cell r="A459" t="str">
            <v>5302</v>
          </cell>
          <cell r="B459" t="str">
            <v>Аксаково</v>
          </cell>
        </row>
        <row r="460">
          <cell r="A460" t="str">
            <v>5303</v>
          </cell>
          <cell r="B460" t="str">
            <v>Белослав</v>
          </cell>
        </row>
        <row r="461">
          <cell r="A461" t="str">
            <v>5304</v>
          </cell>
          <cell r="B461" t="str">
            <v>Бяла</v>
          </cell>
        </row>
        <row r="462">
          <cell r="A462" t="str">
            <v>5305</v>
          </cell>
          <cell r="B462" t="str">
            <v>Варна</v>
          </cell>
        </row>
        <row r="463">
          <cell r="A463" t="str">
            <v>5306</v>
          </cell>
          <cell r="B463" t="str">
            <v>Ветрино</v>
          </cell>
        </row>
        <row r="464">
          <cell r="A464" t="str">
            <v>5307</v>
          </cell>
          <cell r="B464" t="str">
            <v>Вълчидол</v>
          </cell>
        </row>
        <row r="465">
          <cell r="A465" t="str">
            <v>5308</v>
          </cell>
          <cell r="B465" t="str">
            <v>Девня</v>
          </cell>
        </row>
        <row r="466">
          <cell r="A466" t="str">
            <v>5309</v>
          </cell>
          <cell r="B466" t="str">
            <v>Долни Чифлик</v>
          </cell>
        </row>
        <row r="467">
          <cell r="A467" t="str">
            <v>5310</v>
          </cell>
          <cell r="B467" t="str">
            <v>Дългопол</v>
          </cell>
        </row>
        <row r="468">
          <cell r="A468" t="str">
            <v>5311</v>
          </cell>
          <cell r="B468" t="str">
            <v>Провадия</v>
          </cell>
        </row>
        <row r="469">
          <cell r="A469" t="str">
            <v>5312</v>
          </cell>
          <cell r="B469" t="str">
            <v>Суворово</v>
          </cell>
        </row>
        <row r="470">
          <cell r="A470" t="str">
            <v>5401</v>
          </cell>
          <cell r="B470" t="str">
            <v>Велико Търново</v>
          </cell>
        </row>
        <row r="471">
          <cell r="A471" t="str">
            <v>5402</v>
          </cell>
          <cell r="B471" t="str">
            <v>Горна Оряховица</v>
          </cell>
        </row>
        <row r="472">
          <cell r="A472" t="str">
            <v>5403</v>
          </cell>
          <cell r="B472" t="str">
            <v>Елена</v>
          </cell>
        </row>
        <row r="473">
          <cell r="A473" t="str">
            <v>5404</v>
          </cell>
          <cell r="B473" t="str">
            <v>Златарица</v>
          </cell>
        </row>
        <row r="474">
          <cell r="A474" t="str">
            <v>5405</v>
          </cell>
          <cell r="B474" t="str">
            <v>Лясковец</v>
          </cell>
        </row>
        <row r="475">
          <cell r="A475" t="str">
            <v>5406</v>
          </cell>
          <cell r="B475" t="str">
            <v>Павликени</v>
          </cell>
        </row>
        <row r="476">
          <cell r="A476" t="str">
            <v>5407</v>
          </cell>
          <cell r="B476" t="str">
            <v>Полски Тръмбеш</v>
          </cell>
        </row>
        <row r="477">
          <cell r="A477" t="str">
            <v>5408</v>
          </cell>
          <cell r="B477" t="str">
            <v>Свищов</v>
          </cell>
        </row>
        <row r="478">
          <cell r="A478" t="str">
            <v>5409</v>
          </cell>
          <cell r="B478" t="str">
            <v>Стражица</v>
          </cell>
        </row>
        <row r="479">
          <cell r="A479" t="str">
            <v>5410</v>
          </cell>
          <cell r="B479" t="str">
            <v>Сухиндол</v>
          </cell>
        </row>
        <row r="480">
          <cell r="A480" t="str">
            <v>5501</v>
          </cell>
          <cell r="B480" t="str">
            <v>Белоградчик</v>
          </cell>
        </row>
        <row r="481">
          <cell r="A481" t="str">
            <v>5502</v>
          </cell>
          <cell r="B481" t="str">
            <v>Бойница</v>
          </cell>
        </row>
        <row r="482">
          <cell r="A482" t="str">
            <v>5503</v>
          </cell>
          <cell r="B482" t="str">
            <v>Брегово</v>
          </cell>
        </row>
        <row r="483">
          <cell r="A483" t="str">
            <v>5504</v>
          </cell>
          <cell r="B483" t="str">
            <v>Видин</v>
          </cell>
        </row>
        <row r="484">
          <cell r="A484" t="str">
            <v>5505</v>
          </cell>
          <cell r="B484" t="str">
            <v>Грамада</v>
          </cell>
        </row>
        <row r="485">
          <cell r="A485" t="str">
            <v>5506</v>
          </cell>
          <cell r="B485" t="str">
            <v>Димово</v>
          </cell>
        </row>
        <row r="486">
          <cell r="A486" t="str">
            <v>5507</v>
          </cell>
          <cell r="B486" t="str">
            <v>Кула</v>
          </cell>
        </row>
        <row r="487">
          <cell r="A487" t="str">
            <v>5508</v>
          </cell>
          <cell r="B487" t="str">
            <v>Макреш</v>
          </cell>
        </row>
        <row r="488">
          <cell r="A488" t="str">
            <v>5509</v>
          </cell>
          <cell r="B488" t="str">
            <v>Ново село</v>
          </cell>
        </row>
        <row r="489">
          <cell r="A489" t="str">
            <v>5510</v>
          </cell>
          <cell r="B489" t="str">
            <v>Ружинци</v>
          </cell>
        </row>
        <row r="490">
          <cell r="A490" t="str">
            <v>5511</v>
          </cell>
          <cell r="B490" t="str">
            <v>Чупрене</v>
          </cell>
        </row>
        <row r="491">
          <cell r="A491" t="str">
            <v>5601</v>
          </cell>
          <cell r="B491" t="str">
            <v>Борован</v>
          </cell>
        </row>
        <row r="492">
          <cell r="A492" t="str">
            <v>5602</v>
          </cell>
          <cell r="B492" t="str">
            <v>Бяла Слатина</v>
          </cell>
        </row>
        <row r="493">
          <cell r="A493" t="str">
            <v>5603</v>
          </cell>
          <cell r="B493" t="str">
            <v>Враца</v>
          </cell>
        </row>
        <row r="494">
          <cell r="A494" t="str">
            <v>5605</v>
          </cell>
          <cell r="B494" t="str">
            <v>Козлодуй</v>
          </cell>
        </row>
        <row r="495">
          <cell r="A495" t="str">
            <v>5606</v>
          </cell>
          <cell r="B495" t="str">
            <v>Криводол</v>
          </cell>
        </row>
        <row r="496">
          <cell r="A496" t="str">
            <v>5607</v>
          </cell>
          <cell r="B496" t="str">
            <v>Мездра</v>
          </cell>
        </row>
        <row r="497">
          <cell r="A497" t="str">
            <v>5608</v>
          </cell>
          <cell r="B497" t="str">
            <v>Мизия</v>
          </cell>
        </row>
        <row r="498">
          <cell r="A498" t="str">
            <v>5609</v>
          </cell>
          <cell r="B498" t="str">
            <v>Оряхово</v>
          </cell>
        </row>
        <row r="499">
          <cell r="A499" t="str">
            <v>5610</v>
          </cell>
          <cell r="B499" t="str">
            <v>Роман</v>
          </cell>
        </row>
        <row r="500">
          <cell r="A500" t="str">
            <v>5611</v>
          </cell>
          <cell r="B500" t="str">
            <v>Хайредин</v>
          </cell>
        </row>
        <row r="501">
          <cell r="A501" t="str">
            <v>5701</v>
          </cell>
          <cell r="B501" t="str">
            <v>Габрово</v>
          </cell>
        </row>
        <row r="502">
          <cell r="A502" t="str">
            <v>5702</v>
          </cell>
          <cell r="B502" t="str">
            <v>Дряново</v>
          </cell>
        </row>
        <row r="503">
          <cell r="A503" t="str">
            <v>5703</v>
          </cell>
          <cell r="B503" t="str">
            <v>Севлиево</v>
          </cell>
        </row>
        <row r="504">
          <cell r="A504" t="str">
            <v>5704</v>
          </cell>
          <cell r="B504" t="str">
            <v>Трявна</v>
          </cell>
        </row>
        <row r="505">
          <cell r="A505" t="str">
            <v>5801</v>
          </cell>
          <cell r="B505" t="str">
            <v>Балчик</v>
          </cell>
        </row>
        <row r="506">
          <cell r="A506" t="str">
            <v>5802</v>
          </cell>
          <cell r="B506" t="str">
            <v>Генерал Тошево</v>
          </cell>
        </row>
        <row r="507">
          <cell r="A507" t="str">
            <v>5803</v>
          </cell>
          <cell r="B507" t="str">
            <v>Добрич</v>
          </cell>
        </row>
        <row r="508">
          <cell r="A508" t="str">
            <v>5804</v>
          </cell>
          <cell r="B508" t="str">
            <v>Добричка</v>
          </cell>
        </row>
        <row r="509">
          <cell r="A509" t="str">
            <v>5805</v>
          </cell>
          <cell r="B509" t="str">
            <v>Каварна</v>
          </cell>
        </row>
        <row r="510">
          <cell r="A510" t="str">
            <v>5806</v>
          </cell>
          <cell r="B510" t="str">
            <v>Крушари</v>
          </cell>
        </row>
        <row r="511">
          <cell r="A511" t="str">
            <v>5807</v>
          </cell>
          <cell r="B511" t="str">
            <v>Тервел</v>
          </cell>
        </row>
        <row r="512">
          <cell r="A512" t="str">
            <v>5808</v>
          </cell>
          <cell r="B512" t="str">
            <v>Шабла</v>
          </cell>
        </row>
        <row r="513">
          <cell r="A513" t="str">
            <v>5901</v>
          </cell>
          <cell r="B513" t="str">
            <v>Ардино</v>
          </cell>
        </row>
        <row r="514">
          <cell r="A514" t="str">
            <v>5902</v>
          </cell>
          <cell r="B514" t="str">
            <v>Джебел</v>
          </cell>
        </row>
        <row r="515">
          <cell r="A515" t="str">
            <v>5903</v>
          </cell>
          <cell r="B515" t="str">
            <v>Кирково</v>
          </cell>
        </row>
        <row r="516">
          <cell r="A516" t="str">
            <v>5904</v>
          </cell>
          <cell r="B516" t="str">
            <v>Крумовград</v>
          </cell>
        </row>
        <row r="517">
          <cell r="A517" t="str">
            <v>5905</v>
          </cell>
          <cell r="B517" t="str">
            <v>Кърджали</v>
          </cell>
        </row>
        <row r="518">
          <cell r="A518" t="str">
            <v>5906</v>
          </cell>
          <cell r="B518" t="str">
            <v>Момчилград</v>
          </cell>
        </row>
        <row r="519">
          <cell r="A519" t="str">
            <v>5907</v>
          </cell>
          <cell r="B519" t="str">
            <v>Черноочене</v>
          </cell>
        </row>
        <row r="520">
          <cell r="A520" t="str">
            <v>6001</v>
          </cell>
          <cell r="B520" t="str">
            <v>Бобовдол</v>
          </cell>
        </row>
        <row r="521">
          <cell r="A521" t="str">
            <v>6002</v>
          </cell>
          <cell r="B521" t="str">
            <v>Бобошево</v>
          </cell>
        </row>
        <row r="522">
          <cell r="A522" t="str">
            <v>6003</v>
          </cell>
          <cell r="B522" t="str">
            <v>Дупница</v>
          </cell>
        </row>
        <row r="523">
          <cell r="A523" t="str">
            <v>6004</v>
          </cell>
          <cell r="B523" t="str">
            <v>Кочериново</v>
          </cell>
        </row>
        <row r="524">
          <cell r="A524" t="str">
            <v>6005</v>
          </cell>
          <cell r="B524" t="str">
            <v>Кюстендил</v>
          </cell>
        </row>
        <row r="525">
          <cell r="A525" t="str">
            <v>6006</v>
          </cell>
          <cell r="B525" t="str">
            <v>Невестино</v>
          </cell>
        </row>
        <row r="526">
          <cell r="A526" t="str">
            <v>6007</v>
          </cell>
          <cell r="B526" t="str">
            <v>Рила</v>
          </cell>
        </row>
        <row r="527">
          <cell r="A527" t="str">
            <v>6008</v>
          </cell>
          <cell r="B527" t="str">
            <v>Сапарева баня</v>
          </cell>
        </row>
        <row r="528">
          <cell r="A528" t="str">
            <v>6009</v>
          </cell>
          <cell r="B528" t="str">
            <v>Трекляно</v>
          </cell>
        </row>
        <row r="529">
          <cell r="A529" t="str">
            <v>6101</v>
          </cell>
          <cell r="B529" t="str">
            <v>Априлци</v>
          </cell>
        </row>
        <row r="530">
          <cell r="A530" t="str">
            <v>6102</v>
          </cell>
          <cell r="B530" t="str">
            <v>Летница</v>
          </cell>
        </row>
        <row r="531">
          <cell r="A531" t="str">
            <v>6103</v>
          </cell>
          <cell r="B531" t="str">
            <v>Ловеч</v>
          </cell>
        </row>
        <row r="532">
          <cell r="A532" t="str">
            <v>6104</v>
          </cell>
          <cell r="B532" t="str">
            <v>Луковит</v>
          </cell>
        </row>
        <row r="533">
          <cell r="A533" t="str">
            <v>6105</v>
          </cell>
          <cell r="B533" t="str">
            <v>Тетевен</v>
          </cell>
        </row>
        <row r="534">
          <cell r="A534" t="str">
            <v>6106</v>
          </cell>
          <cell r="B534" t="str">
            <v>Троян</v>
          </cell>
        </row>
        <row r="535">
          <cell r="A535" t="str">
            <v>6107</v>
          </cell>
          <cell r="B535" t="str">
            <v>Угърчин</v>
          </cell>
        </row>
        <row r="536">
          <cell r="A536" t="str">
            <v>6108</v>
          </cell>
          <cell r="B536" t="str">
            <v>Ябланица</v>
          </cell>
        </row>
        <row r="537">
          <cell r="A537" t="str">
            <v>6201</v>
          </cell>
          <cell r="B537" t="str">
            <v>Берковица</v>
          </cell>
        </row>
        <row r="538">
          <cell r="A538" t="str">
            <v>6202</v>
          </cell>
          <cell r="B538" t="str">
            <v>Бойчиновци</v>
          </cell>
        </row>
        <row r="539">
          <cell r="A539" t="str">
            <v>6203</v>
          </cell>
          <cell r="B539" t="str">
            <v>Брусарци</v>
          </cell>
        </row>
        <row r="540">
          <cell r="A540" t="str">
            <v>6204</v>
          </cell>
          <cell r="B540" t="str">
            <v>Вълчедръм</v>
          </cell>
        </row>
        <row r="541">
          <cell r="A541" t="str">
            <v>6205</v>
          </cell>
          <cell r="B541" t="str">
            <v>Вършец</v>
          </cell>
        </row>
        <row r="542">
          <cell r="A542" t="str">
            <v>6206</v>
          </cell>
          <cell r="B542" t="str">
            <v>Георги Дамяново</v>
          </cell>
        </row>
        <row r="543">
          <cell r="A543" t="str">
            <v>6207</v>
          </cell>
          <cell r="B543" t="str">
            <v>Лом</v>
          </cell>
        </row>
        <row r="544">
          <cell r="A544" t="str">
            <v>6208</v>
          </cell>
          <cell r="B544" t="str">
            <v>Медковец</v>
          </cell>
        </row>
        <row r="545">
          <cell r="A545" t="str">
            <v>6209</v>
          </cell>
          <cell r="B545" t="str">
            <v>Монтана</v>
          </cell>
        </row>
        <row r="546">
          <cell r="A546" t="str">
            <v>6210</v>
          </cell>
          <cell r="B546" t="str">
            <v>Чипровци</v>
          </cell>
        </row>
        <row r="547">
          <cell r="A547" t="str">
            <v>6211</v>
          </cell>
          <cell r="B547" t="str">
            <v>Якимово</v>
          </cell>
        </row>
        <row r="548">
          <cell r="A548" t="str">
            <v>6301</v>
          </cell>
          <cell r="B548" t="str">
            <v>Батак</v>
          </cell>
        </row>
        <row r="549">
          <cell r="A549" t="str">
            <v>6302</v>
          </cell>
          <cell r="B549" t="str">
            <v>Белово</v>
          </cell>
        </row>
        <row r="550">
          <cell r="A550" t="str">
            <v>6303</v>
          </cell>
          <cell r="B550" t="str">
            <v>Брацигово</v>
          </cell>
        </row>
        <row r="551">
          <cell r="A551" t="str">
            <v>6304</v>
          </cell>
          <cell r="B551" t="str">
            <v>Велинград</v>
          </cell>
        </row>
        <row r="552">
          <cell r="A552" t="str">
            <v>6305</v>
          </cell>
          <cell r="B552" t="str">
            <v>Лесичово</v>
          </cell>
        </row>
        <row r="553">
          <cell r="A553" t="str">
            <v>6306</v>
          </cell>
          <cell r="B553" t="str">
            <v>Пазарджик</v>
          </cell>
        </row>
        <row r="554">
          <cell r="A554" t="str">
            <v>6307</v>
          </cell>
          <cell r="B554" t="str">
            <v>Панагюрище</v>
          </cell>
        </row>
        <row r="555">
          <cell r="A555" t="str">
            <v>6308</v>
          </cell>
          <cell r="B555" t="str">
            <v>Пещера</v>
          </cell>
        </row>
        <row r="556">
          <cell r="A556" t="str">
            <v>6309</v>
          </cell>
          <cell r="B556" t="str">
            <v>Ракитово</v>
          </cell>
        </row>
        <row r="557">
          <cell r="A557" t="str">
            <v>6310</v>
          </cell>
          <cell r="B557" t="str">
            <v>Септември</v>
          </cell>
        </row>
        <row r="558">
          <cell r="A558" t="str">
            <v>6311</v>
          </cell>
          <cell r="B558" t="str">
            <v>Стрелча</v>
          </cell>
        </row>
        <row r="559">
          <cell r="A559" t="str">
            <v>6312</v>
          </cell>
          <cell r="B559" t="str">
            <v>Сърница</v>
          </cell>
        </row>
        <row r="560">
          <cell r="A560" t="str">
            <v>6401</v>
          </cell>
          <cell r="B560" t="str">
            <v>Брезник</v>
          </cell>
        </row>
        <row r="561">
          <cell r="A561" t="str">
            <v>6402</v>
          </cell>
          <cell r="B561" t="str">
            <v>Земен</v>
          </cell>
        </row>
        <row r="562">
          <cell r="A562" t="str">
            <v>6403</v>
          </cell>
          <cell r="B562" t="str">
            <v>Ковачевци</v>
          </cell>
        </row>
        <row r="563">
          <cell r="A563" t="str">
            <v>6404</v>
          </cell>
          <cell r="B563" t="str">
            <v>Перник</v>
          </cell>
        </row>
        <row r="564">
          <cell r="A564" t="str">
            <v>6405</v>
          </cell>
          <cell r="B564" t="str">
            <v>Радомир</v>
          </cell>
        </row>
        <row r="565">
          <cell r="A565" t="str">
            <v>6406</v>
          </cell>
          <cell r="B565" t="str">
            <v>Трън</v>
          </cell>
        </row>
        <row r="566">
          <cell r="A566" t="str">
            <v>6501</v>
          </cell>
          <cell r="B566" t="str">
            <v>Белене</v>
          </cell>
        </row>
        <row r="567">
          <cell r="A567" t="str">
            <v>6502</v>
          </cell>
          <cell r="B567" t="str">
            <v>Гулянци</v>
          </cell>
        </row>
        <row r="568">
          <cell r="A568" t="str">
            <v>6503</v>
          </cell>
          <cell r="B568" t="str">
            <v>Долна Митрополия</v>
          </cell>
        </row>
        <row r="569">
          <cell r="A569" t="str">
            <v>6504</v>
          </cell>
          <cell r="B569" t="str">
            <v>Долни Дъбник</v>
          </cell>
        </row>
        <row r="570">
          <cell r="A570" t="str">
            <v>6505</v>
          </cell>
          <cell r="B570" t="str">
            <v>Искър</v>
          </cell>
        </row>
        <row r="571">
          <cell r="A571" t="str">
            <v>6506</v>
          </cell>
          <cell r="B571" t="str">
            <v>Левски</v>
          </cell>
        </row>
        <row r="572">
          <cell r="A572" t="str">
            <v>6507</v>
          </cell>
          <cell r="B572" t="str">
            <v>Никопол</v>
          </cell>
        </row>
        <row r="573">
          <cell r="A573" t="str">
            <v>6508</v>
          </cell>
          <cell r="B573" t="str">
            <v>Плевен</v>
          </cell>
        </row>
        <row r="574">
          <cell r="A574" t="str">
            <v>6509</v>
          </cell>
          <cell r="B574" t="str">
            <v>Пордим</v>
          </cell>
        </row>
        <row r="575">
          <cell r="A575" t="str">
            <v>6510</v>
          </cell>
          <cell r="B575" t="str">
            <v>Червен бряг</v>
          </cell>
        </row>
        <row r="576">
          <cell r="A576" t="str">
            <v>6511</v>
          </cell>
          <cell r="B576" t="str">
            <v>Кнежа</v>
          </cell>
        </row>
        <row r="577">
          <cell r="A577" t="str">
            <v>6601</v>
          </cell>
          <cell r="B577" t="str">
            <v>Асеновград</v>
          </cell>
        </row>
        <row r="578">
          <cell r="A578" t="str">
            <v>6602</v>
          </cell>
          <cell r="B578" t="str">
            <v>Брезово</v>
          </cell>
        </row>
        <row r="579">
          <cell r="A579" t="str">
            <v>6603</v>
          </cell>
          <cell r="B579" t="str">
            <v>Калояново</v>
          </cell>
        </row>
        <row r="580">
          <cell r="A580" t="str">
            <v>6604</v>
          </cell>
          <cell r="B580" t="str">
            <v>Карлово</v>
          </cell>
        </row>
        <row r="581">
          <cell r="A581" t="str">
            <v>6605</v>
          </cell>
          <cell r="B581" t="str">
            <v>Кричим</v>
          </cell>
        </row>
        <row r="582">
          <cell r="A582" t="str">
            <v>6606</v>
          </cell>
          <cell r="B582" t="str">
            <v>Лъки</v>
          </cell>
        </row>
        <row r="583">
          <cell r="A583" t="str">
            <v>6607</v>
          </cell>
          <cell r="B583" t="str">
            <v>Марица</v>
          </cell>
        </row>
        <row r="584">
          <cell r="A584" t="str">
            <v>6608</v>
          </cell>
          <cell r="B584" t="str">
            <v>Перущица</v>
          </cell>
        </row>
        <row r="585">
          <cell r="A585" t="str">
            <v>6609</v>
          </cell>
          <cell r="B585" t="str">
            <v>Пловдив</v>
          </cell>
        </row>
        <row r="586">
          <cell r="A586" t="str">
            <v>6610</v>
          </cell>
          <cell r="B586" t="str">
            <v>Първомай</v>
          </cell>
        </row>
        <row r="587">
          <cell r="A587" t="str">
            <v>6611</v>
          </cell>
          <cell r="B587" t="str">
            <v>Раковски</v>
          </cell>
        </row>
        <row r="588">
          <cell r="A588" t="str">
            <v>6612</v>
          </cell>
          <cell r="B588" t="str">
            <v>Родопи</v>
          </cell>
        </row>
        <row r="589">
          <cell r="A589" t="str">
            <v>6613</v>
          </cell>
          <cell r="B589" t="str">
            <v>Садово</v>
          </cell>
        </row>
        <row r="590">
          <cell r="A590" t="str">
            <v>6614</v>
          </cell>
          <cell r="B590" t="str">
            <v>Стамболийски</v>
          </cell>
        </row>
        <row r="591">
          <cell r="A591" t="str">
            <v>6615</v>
          </cell>
          <cell r="B591" t="str">
            <v>Съединение</v>
          </cell>
        </row>
        <row r="592">
          <cell r="A592" t="str">
            <v>6616</v>
          </cell>
          <cell r="B592" t="str">
            <v>Хисаря</v>
          </cell>
        </row>
        <row r="593">
          <cell r="A593" t="str">
            <v>6617</v>
          </cell>
          <cell r="B593" t="str">
            <v>Куклен</v>
          </cell>
        </row>
        <row r="594">
          <cell r="A594" t="str">
            <v>6618</v>
          </cell>
          <cell r="B594" t="str">
            <v>Сопот</v>
          </cell>
        </row>
        <row r="595">
          <cell r="A595" t="str">
            <v>6701</v>
          </cell>
          <cell r="B595" t="str">
            <v>Завет</v>
          </cell>
        </row>
        <row r="596">
          <cell r="A596" t="str">
            <v>6702</v>
          </cell>
          <cell r="B596" t="str">
            <v>Исперих</v>
          </cell>
        </row>
        <row r="597">
          <cell r="A597" t="str">
            <v>6703</v>
          </cell>
          <cell r="B597" t="str">
            <v>Кубрат</v>
          </cell>
        </row>
        <row r="598">
          <cell r="A598" t="str">
            <v>6704</v>
          </cell>
          <cell r="B598" t="str">
            <v>Лозница</v>
          </cell>
        </row>
        <row r="599">
          <cell r="A599" t="str">
            <v>6705</v>
          </cell>
          <cell r="B599" t="str">
            <v>Разград</v>
          </cell>
        </row>
        <row r="600">
          <cell r="A600" t="str">
            <v>6706</v>
          </cell>
          <cell r="B600" t="str">
            <v>Самуил</v>
          </cell>
        </row>
        <row r="601">
          <cell r="A601" t="str">
            <v>6707</v>
          </cell>
          <cell r="B601" t="str">
            <v>Цар Калоян</v>
          </cell>
        </row>
        <row r="602">
          <cell r="A602" t="str">
            <v>6801</v>
          </cell>
          <cell r="B602" t="str">
            <v>Борово</v>
          </cell>
        </row>
        <row r="603">
          <cell r="A603" t="str">
            <v>6802</v>
          </cell>
          <cell r="B603" t="str">
            <v>Бяла</v>
          </cell>
        </row>
        <row r="604">
          <cell r="A604" t="str">
            <v>6803</v>
          </cell>
          <cell r="B604" t="str">
            <v>Ветово</v>
          </cell>
        </row>
        <row r="605">
          <cell r="A605" t="str">
            <v>6804</v>
          </cell>
          <cell r="B605" t="str">
            <v>Две могили</v>
          </cell>
        </row>
        <row r="606">
          <cell r="A606" t="str">
            <v>6805</v>
          </cell>
          <cell r="B606" t="str">
            <v>Иваново</v>
          </cell>
        </row>
        <row r="607">
          <cell r="A607" t="str">
            <v>6806</v>
          </cell>
          <cell r="B607" t="str">
            <v>Русе</v>
          </cell>
        </row>
        <row r="608">
          <cell r="A608" t="str">
            <v>6807</v>
          </cell>
          <cell r="B608" t="str">
            <v>Сливо поле</v>
          </cell>
        </row>
        <row r="609">
          <cell r="A609" t="str">
            <v>6808</v>
          </cell>
          <cell r="B609" t="str">
            <v>Ценово</v>
          </cell>
        </row>
        <row r="610">
          <cell r="A610" t="str">
            <v>6901</v>
          </cell>
          <cell r="B610" t="str">
            <v>Алфатар</v>
          </cell>
        </row>
        <row r="611">
          <cell r="A611" t="str">
            <v>6902</v>
          </cell>
          <cell r="B611" t="str">
            <v>Главиница</v>
          </cell>
        </row>
        <row r="612">
          <cell r="A612" t="str">
            <v>6903</v>
          </cell>
          <cell r="B612" t="str">
            <v>Дулово</v>
          </cell>
        </row>
        <row r="613">
          <cell r="A613" t="str">
            <v>6904</v>
          </cell>
          <cell r="B613" t="str">
            <v>Кайнарджа</v>
          </cell>
        </row>
        <row r="614">
          <cell r="A614" t="str">
            <v>6905</v>
          </cell>
          <cell r="B614" t="str">
            <v>Силистра</v>
          </cell>
        </row>
        <row r="615">
          <cell r="A615" t="str">
            <v>6906</v>
          </cell>
          <cell r="B615" t="str">
            <v>Ситово</v>
          </cell>
        </row>
        <row r="616">
          <cell r="A616" t="str">
            <v>6907</v>
          </cell>
          <cell r="B616" t="str">
            <v>Тутракан</v>
          </cell>
        </row>
        <row r="617">
          <cell r="A617" t="str">
            <v>7001</v>
          </cell>
          <cell r="B617" t="str">
            <v>Котел</v>
          </cell>
        </row>
        <row r="618">
          <cell r="A618" t="str">
            <v>7002</v>
          </cell>
          <cell r="B618" t="str">
            <v>Нова Загора</v>
          </cell>
        </row>
        <row r="619">
          <cell r="A619" t="str">
            <v>7003</v>
          </cell>
          <cell r="B619" t="str">
            <v>Сливен</v>
          </cell>
        </row>
        <row r="620">
          <cell r="A620" t="str">
            <v>7004</v>
          </cell>
          <cell r="B620" t="str">
            <v>Твърдица</v>
          </cell>
        </row>
        <row r="621">
          <cell r="A621" t="str">
            <v>7101</v>
          </cell>
          <cell r="B621" t="str">
            <v>Баните</v>
          </cell>
        </row>
        <row r="622">
          <cell r="A622" t="str">
            <v>7102</v>
          </cell>
          <cell r="B622" t="str">
            <v>Борино</v>
          </cell>
        </row>
        <row r="623">
          <cell r="A623" t="str">
            <v>7103</v>
          </cell>
          <cell r="B623" t="str">
            <v>Девин</v>
          </cell>
        </row>
        <row r="624">
          <cell r="A624" t="str">
            <v>7104</v>
          </cell>
          <cell r="B624" t="str">
            <v>Доспат</v>
          </cell>
        </row>
        <row r="625">
          <cell r="A625" t="str">
            <v>7105</v>
          </cell>
          <cell r="B625" t="str">
            <v>Златоград</v>
          </cell>
        </row>
        <row r="626">
          <cell r="A626" t="str">
            <v>7106</v>
          </cell>
          <cell r="B626" t="str">
            <v>Мадан</v>
          </cell>
        </row>
        <row r="627">
          <cell r="A627" t="str">
            <v>7107</v>
          </cell>
          <cell r="B627" t="str">
            <v>Неделино</v>
          </cell>
        </row>
        <row r="628">
          <cell r="A628" t="str">
            <v>7108</v>
          </cell>
          <cell r="B628" t="str">
            <v>Рудозем</v>
          </cell>
        </row>
        <row r="629">
          <cell r="A629" t="str">
            <v>7109</v>
          </cell>
          <cell r="B629" t="str">
            <v>Смолян</v>
          </cell>
        </row>
        <row r="630">
          <cell r="A630" t="str">
            <v>7110</v>
          </cell>
          <cell r="B630" t="str">
            <v>Чепеларе</v>
          </cell>
        </row>
        <row r="631">
          <cell r="A631" t="str">
            <v>7201</v>
          </cell>
          <cell r="B631" t="str">
            <v>Район Банкя</v>
          </cell>
        </row>
        <row r="632">
          <cell r="A632" t="str">
            <v>7202</v>
          </cell>
          <cell r="B632" t="str">
            <v>Район Витоша</v>
          </cell>
        </row>
        <row r="633">
          <cell r="A633" t="str">
            <v>7203</v>
          </cell>
          <cell r="B633" t="str">
            <v xml:space="preserve">Район Възраждане </v>
          </cell>
        </row>
        <row r="634">
          <cell r="A634" t="str">
            <v>7204</v>
          </cell>
          <cell r="B634" t="str">
            <v>Район Връбница</v>
          </cell>
        </row>
        <row r="635">
          <cell r="A635" t="str">
            <v>7205</v>
          </cell>
          <cell r="B635" t="str">
            <v>Район Илинден</v>
          </cell>
        </row>
        <row r="636">
          <cell r="A636" t="str">
            <v>7206</v>
          </cell>
          <cell r="B636" t="str">
            <v>Район Искър</v>
          </cell>
        </row>
        <row r="637">
          <cell r="A637" t="str">
            <v>7207</v>
          </cell>
          <cell r="B637" t="str">
            <v>Район Изгрев</v>
          </cell>
        </row>
        <row r="638">
          <cell r="A638" t="str">
            <v>7208</v>
          </cell>
          <cell r="B638" t="str">
            <v>Район Красна Поляна</v>
          </cell>
        </row>
        <row r="639">
          <cell r="A639" t="str">
            <v>7209</v>
          </cell>
          <cell r="B639" t="str">
            <v>Район Красно село</v>
          </cell>
        </row>
        <row r="640">
          <cell r="A640" t="str">
            <v>7210</v>
          </cell>
          <cell r="B640" t="str">
            <v>Район Кремиковци</v>
          </cell>
        </row>
        <row r="641">
          <cell r="A641" t="str">
            <v>7211</v>
          </cell>
          <cell r="B641" t="str">
            <v>Район Лозенец</v>
          </cell>
        </row>
        <row r="642">
          <cell r="A642" t="str">
            <v>7212</v>
          </cell>
          <cell r="B642" t="str">
            <v>Район Люлин</v>
          </cell>
        </row>
        <row r="643">
          <cell r="A643" t="str">
            <v>7213</v>
          </cell>
          <cell r="B643" t="str">
            <v>Район Младост</v>
          </cell>
        </row>
        <row r="644">
          <cell r="A644" t="str">
            <v>7214</v>
          </cell>
          <cell r="B644" t="str">
            <v>Район Надежда</v>
          </cell>
        </row>
        <row r="645">
          <cell r="A645" t="str">
            <v>7215</v>
          </cell>
          <cell r="B645" t="str">
            <v>Район Нови Искър</v>
          </cell>
        </row>
        <row r="646">
          <cell r="A646" t="str">
            <v>7216</v>
          </cell>
          <cell r="B646" t="str">
            <v>Район Оборище</v>
          </cell>
        </row>
        <row r="647">
          <cell r="A647" t="str">
            <v>7217</v>
          </cell>
          <cell r="B647" t="str">
            <v>Район Овча Купел</v>
          </cell>
        </row>
        <row r="648">
          <cell r="A648" t="str">
            <v>7218</v>
          </cell>
          <cell r="B648" t="str">
            <v>Район Панчарево</v>
          </cell>
        </row>
        <row r="649">
          <cell r="A649" t="str">
            <v>7219</v>
          </cell>
          <cell r="B649" t="str">
            <v>Район Подуяне</v>
          </cell>
        </row>
        <row r="650">
          <cell r="A650" t="str">
            <v>7220</v>
          </cell>
          <cell r="B650" t="str">
            <v>Район Сердика</v>
          </cell>
        </row>
        <row r="651">
          <cell r="A651" t="str">
            <v>7221</v>
          </cell>
          <cell r="B651" t="str">
            <v>Район Слатина</v>
          </cell>
        </row>
        <row r="652">
          <cell r="A652" t="str">
            <v>7222</v>
          </cell>
          <cell r="B652" t="str">
            <v>Район Средец</v>
          </cell>
        </row>
        <row r="653">
          <cell r="A653" t="str">
            <v>7223</v>
          </cell>
          <cell r="B653" t="str">
            <v>Район Студентска</v>
          </cell>
        </row>
        <row r="654">
          <cell r="A654" t="str">
            <v>7224</v>
          </cell>
          <cell r="B654" t="str">
            <v>Район Триадица</v>
          </cell>
        </row>
        <row r="655">
          <cell r="A655" t="str">
            <v>7225</v>
          </cell>
          <cell r="B655" t="str">
            <v>Столична община</v>
          </cell>
        </row>
        <row r="656">
          <cell r="A656" t="str">
            <v>7301</v>
          </cell>
          <cell r="B656" t="str">
            <v>Антон</v>
          </cell>
        </row>
        <row r="657">
          <cell r="A657" t="str">
            <v>7302</v>
          </cell>
          <cell r="B657" t="str">
            <v>Божурище</v>
          </cell>
        </row>
        <row r="658">
          <cell r="A658" t="str">
            <v>7303</v>
          </cell>
          <cell r="B658" t="str">
            <v>Ботевград</v>
          </cell>
        </row>
        <row r="659">
          <cell r="A659" t="str">
            <v>7304</v>
          </cell>
          <cell r="B659" t="str">
            <v>Годеч</v>
          </cell>
        </row>
        <row r="660">
          <cell r="A660" t="str">
            <v>7305</v>
          </cell>
          <cell r="B660" t="str">
            <v>Горна Малина</v>
          </cell>
        </row>
        <row r="661">
          <cell r="A661" t="str">
            <v>7306</v>
          </cell>
          <cell r="B661" t="str">
            <v>Долна Баня</v>
          </cell>
        </row>
        <row r="662">
          <cell r="A662" t="str">
            <v>7307</v>
          </cell>
          <cell r="B662" t="str">
            <v xml:space="preserve">Драгоман </v>
          </cell>
        </row>
        <row r="663">
          <cell r="A663" t="str">
            <v>7308</v>
          </cell>
          <cell r="B663" t="str">
            <v>Елин Пелин</v>
          </cell>
        </row>
        <row r="664">
          <cell r="A664" t="str">
            <v>7309</v>
          </cell>
          <cell r="B664" t="str">
            <v>Етрополе</v>
          </cell>
        </row>
        <row r="665">
          <cell r="A665" t="str">
            <v>7310</v>
          </cell>
          <cell r="B665" t="str">
            <v>Златица</v>
          </cell>
        </row>
        <row r="666">
          <cell r="A666" t="str">
            <v>7311</v>
          </cell>
          <cell r="B666" t="str">
            <v>Ихтиман</v>
          </cell>
        </row>
        <row r="667">
          <cell r="A667" t="str">
            <v>7312</v>
          </cell>
          <cell r="B667" t="str">
            <v>Копривщица</v>
          </cell>
        </row>
        <row r="668">
          <cell r="A668" t="str">
            <v>7313</v>
          </cell>
          <cell r="B668" t="str">
            <v>Костенец</v>
          </cell>
        </row>
        <row r="669">
          <cell r="A669" t="str">
            <v>7314</v>
          </cell>
          <cell r="B669" t="str">
            <v>Костинброд</v>
          </cell>
        </row>
        <row r="670">
          <cell r="A670" t="str">
            <v>7315</v>
          </cell>
          <cell r="B670" t="str">
            <v>Мирково</v>
          </cell>
        </row>
        <row r="671">
          <cell r="A671" t="str">
            <v>7316</v>
          </cell>
          <cell r="B671" t="str">
            <v>Пирдоп</v>
          </cell>
        </row>
        <row r="672">
          <cell r="A672" t="str">
            <v>7317</v>
          </cell>
          <cell r="B672" t="str">
            <v>Правец</v>
          </cell>
        </row>
        <row r="673">
          <cell r="A673" t="str">
            <v>7318</v>
          </cell>
          <cell r="B673" t="str">
            <v>Самоков</v>
          </cell>
        </row>
        <row r="674">
          <cell r="A674" t="str">
            <v>7319</v>
          </cell>
          <cell r="B674" t="str">
            <v>Своге</v>
          </cell>
        </row>
        <row r="675">
          <cell r="A675" t="str">
            <v>7320</v>
          </cell>
          <cell r="B675" t="str">
            <v>Сливница</v>
          </cell>
        </row>
        <row r="676">
          <cell r="A676" t="str">
            <v>7321</v>
          </cell>
          <cell r="B676" t="str">
            <v>Чавдар</v>
          </cell>
        </row>
        <row r="677">
          <cell r="A677" t="str">
            <v>7322</v>
          </cell>
          <cell r="B677" t="str">
            <v>Челопеч</v>
          </cell>
        </row>
        <row r="678">
          <cell r="A678" t="str">
            <v>7401</v>
          </cell>
          <cell r="B678" t="str">
            <v>Братя Даскалови</v>
          </cell>
        </row>
        <row r="679">
          <cell r="A679" t="str">
            <v>7402</v>
          </cell>
          <cell r="B679" t="str">
            <v>Гурково</v>
          </cell>
        </row>
        <row r="680">
          <cell r="A680" t="str">
            <v>7403</v>
          </cell>
          <cell r="B680" t="str">
            <v>Гълъбово</v>
          </cell>
        </row>
        <row r="681">
          <cell r="A681" t="str">
            <v>7404</v>
          </cell>
          <cell r="B681" t="str">
            <v>Казанлък</v>
          </cell>
        </row>
        <row r="682">
          <cell r="A682" t="str">
            <v>7405</v>
          </cell>
          <cell r="B682" t="str">
            <v>Мъглиж</v>
          </cell>
        </row>
        <row r="683">
          <cell r="A683" t="str">
            <v>7406</v>
          </cell>
          <cell r="B683" t="str">
            <v>Николаево</v>
          </cell>
        </row>
        <row r="684">
          <cell r="A684" t="str">
            <v>7407</v>
          </cell>
          <cell r="B684" t="str">
            <v>Опан</v>
          </cell>
        </row>
        <row r="685">
          <cell r="A685" t="str">
            <v>7408</v>
          </cell>
          <cell r="B685" t="str">
            <v>Павел баня</v>
          </cell>
        </row>
        <row r="686">
          <cell r="A686" t="str">
            <v>7409</v>
          </cell>
          <cell r="B686" t="str">
            <v>Раднево</v>
          </cell>
        </row>
        <row r="687">
          <cell r="A687" t="str">
            <v>7410</v>
          </cell>
          <cell r="B687" t="str">
            <v>Стара Загора</v>
          </cell>
        </row>
        <row r="688">
          <cell r="A688" t="str">
            <v>7411</v>
          </cell>
          <cell r="B688" t="str">
            <v>Чирпан</v>
          </cell>
        </row>
        <row r="689">
          <cell r="A689" t="str">
            <v>7501</v>
          </cell>
          <cell r="B689" t="str">
            <v>Антоново</v>
          </cell>
        </row>
        <row r="690">
          <cell r="A690" t="str">
            <v>7502</v>
          </cell>
          <cell r="B690" t="str">
            <v>Омуртаг</v>
          </cell>
        </row>
        <row r="691">
          <cell r="A691" t="str">
            <v>7503</v>
          </cell>
          <cell r="B691" t="str">
            <v>Опака</v>
          </cell>
        </row>
        <row r="692">
          <cell r="A692" t="str">
            <v>7504</v>
          </cell>
          <cell r="B692" t="str">
            <v>Попово</v>
          </cell>
        </row>
        <row r="693">
          <cell r="A693" t="str">
            <v>7505</v>
          </cell>
          <cell r="B693" t="str">
            <v>Търговище</v>
          </cell>
        </row>
        <row r="694">
          <cell r="A694" t="str">
            <v>7601</v>
          </cell>
          <cell r="B694" t="str">
            <v>Димитровград</v>
          </cell>
        </row>
        <row r="695">
          <cell r="A695" t="str">
            <v>7602</v>
          </cell>
          <cell r="B695" t="str">
            <v>Ивайловград</v>
          </cell>
        </row>
        <row r="696">
          <cell r="A696" t="str">
            <v>7603</v>
          </cell>
          <cell r="B696" t="str">
            <v>Любимец</v>
          </cell>
        </row>
        <row r="697">
          <cell r="A697" t="str">
            <v>7604</v>
          </cell>
          <cell r="B697" t="str">
            <v>Маджарово</v>
          </cell>
        </row>
        <row r="698">
          <cell r="A698" t="str">
            <v>7605</v>
          </cell>
          <cell r="B698" t="str">
            <v>Минерални Бани</v>
          </cell>
        </row>
        <row r="699">
          <cell r="A699" t="str">
            <v>7606</v>
          </cell>
          <cell r="B699" t="str">
            <v>Свиленград</v>
          </cell>
        </row>
        <row r="700">
          <cell r="A700" t="str">
            <v>7607</v>
          </cell>
          <cell r="B700" t="str">
            <v>Симеоновград</v>
          </cell>
        </row>
        <row r="701">
          <cell r="A701" t="str">
            <v>7608</v>
          </cell>
          <cell r="B701" t="str">
            <v>Стамболово</v>
          </cell>
        </row>
        <row r="702">
          <cell r="A702" t="str">
            <v>7609</v>
          </cell>
          <cell r="B702" t="str">
            <v>Тополовград</v>
          </cell>
        </row>
        <row r="703">
          <cell r="A703" t="str">
            <v>7610</v>
          </cell>
          <cell r="B703" t="str">
            <v>Харманли</v>
          </cell>
        </row>
        <row r="704">
          <cell r="A704" t="str">
            <v>7611</v>
          </cell>
          <cell r="B704" t="str">
            <v>Хасково</v>
          </cell>
        </row>
        <row r="705">
          <cell r="A705" t="str">
            <v>7701</v>
          </cell>
          <cell r="B705" t="str">
            <v>Велики Преслав</v>
          </cell>
        </row>
        <row r="706">
          <cell r="A706" t="str">
            <v>7702</v>
          </cell>
          <cell r="B706" t="str">
            <v>Венец</v>
          </cell>
        </row>
        <row r="707">
          <cell r="A707" t="str">
            <v>7703</v>
          </cell>
          <cell r="B707" t="str">
            <v>Върбица</v>
          </cell>
        </row>
        <row r="708">
          <cell r="A708" t="str">
            <v>7704</v>
          </cell>
          <cell r="B708" t="str">
            <v>Каолиново</v>
          </cell>
        </row>
        <row r="709">
          <cell r="A709" t="str">
            <v>7705</v>
          </cell>
          <cell r="B709" t="str">
            <v>Каспичан</v>
          </cell>
        </row>
        <row r="710">
          <cell r="A710" t="str">
            <v>7706</v>
          </cell>
          <cell r="B710" t="str">
            <v>Никола Козлево</v>
          </cell>
        </row>
        <row r="711">
          <cell r="A711" t="str">
            <v>7707</v>
          </cell>
          <cell r="B711" t="str">
            <v>Нови пазар</v>
          </cell>
        </row>
        <row r="712">
          <cell r="A712" t="str">
            <v>7708</v>
          </cell>
          <cell r="B712" t="str">
            <v>Смядово</v>
          </cell>
        </row>
        <row r="713">
          <cell r="A713" t="str">
            <v>7709</v>
          </cell>
          <cell r="B713" t="str">
            <v>Хитрино</v>
          </cell>
        </row>
        <row r="714">
          <cell r="A714" t="str">
            <v>7710</v>
          </cell>
          <cell r="B714" t="str">
            <v>Шумен</v>
          </cell>
        </row>
        <row r="715">
          <cell r="A715" t="str">
            <v>7801</v>
          </cell>
          <cell r="B715" t="str">
            <v>Болярово</v>
          </cell>
        </row>
        <row r="716">
          <cell r="A716" t="str">
            <v>7802</v>
          </cell>
          <cell r="B716" t="str">
            <v>Елхово</v>
          </cell>
        </row>
        <row r="717">
          <cell r="A717" t="str">
            <v>7803</v>
          </cell>
          <cell r="B717" t="str">
            <v>Стралджа</v>
          </cell>
        </row>
        <row r="718">
          <cell r="A718" t="str">
            <v>7804</v>
          </cell>
          <cell r="B718" t="str">
            <v>Тунджа</v>
          </cell>
        </row>
        <row r="719">
          <cell r="A719" t="str">
            <v>7805</v>
          </cell>
          <cell r="B719" t="str">
            <v>Ямбол</v>
          </cell>
        </row>
        <row r="722">
          <cell r="B722">
            <v>44227</v>
          </cell>
        </row>
        <row r="723">
          <cell r="B723">
            <v>44255</v>
          </cell>
        </row>
        <row r="724">
          <cell r="B724">
            <v>44286</v>
          </cell>
        </row>
        <row r="725">
          <cell r="B725">
            <v>44316</v>
          </cell>
        </row>
        <row r="726">
          <cell r="B726">
            <v>44347</v>
          </cell>
        </row>
        <row r="727">
          <cell r="B727">
            <v>44377</v>
          </cell>
        </row>
        <row r="728">
          <cell r="B728">
            <v>44408</v>
          </cell>
        </row>
        <row r="729">
          <cell r="B729">
            <v>44439</v>
          </cell>
        </row>
        <row r="730">
          <cell r="B730">
            <v>44469</v>
          </cell>
        </row>
        <row r="731">
          <cell r="B731">
            <v>44500</v>
          </cell>
        </row>
        <row r="732">
          <cell r="B732">
            <v>44530</v>
          </cell>
        </row>
        <row r="733">
          <cell r="B733">
            <v>44561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5"/>
  <dimension ref="A1:AA209"/>
  <sheetViews>
    <sheetView showZeros="0" tabSelected="1" zoomScale="76" zoomScaleNormal="76" workbookViewId="0">
      <pane xSplit="5" ySplit="10" topLeftCell="F95" activePane="bottomRight" state="frozen"/>
      <selection pane="topRight" activeCell="D1" sqref="D1"/>
      <selection pane="bottomLeft" activeCell="A11" sqref="A11"/>
      <selection pane="bottomRight" activeCell="F11" sqref="F11"/>
    </sheetView>
  </sheetViews>
  <sheetFormatPr defaultRowHeight="15"/>
  <cols>
    <col min="1" max="1" width="3.7109375" style="443" customWidth="1"/>
    <col min="2" max="2" width="20.140625" style="443" customWidth="1"/>
    <col min="3" max="3" width="22.42578125" style="443" customWidth="1"/>
    <col min="4" max="4" width="34.5703125" style="443" customWidth="1"/>
    <col min="5" max="5" width="0.7109375" style="443" customWidth="1"/>
    <col min="6" max="7" width="17.140625" style="443" customWidth="1"/>
    <col min="8" max="8" width="0.7109375" style="443" customWidth="1"/>
    <col min="9" max="9" width="16.7109375" style="443" customWidth="1"/>
    <col min="10" max="10" width="17.140625" style="443" customWidth="1"/>
    <col min="11" max="11" width="0.7109375" style="443" customWidth="1"/>
    <col min="12" max="12" width="17.140625" style="443" customWidth="1"/>
    <col min="13" max="13" width="0.7109375" style="443" customWidth="1"/>
    <col min="14" max="14" width="17.140625" style="443" customWidth="1"/>
    <col min="15" max="15" width="3.5703125" style="443" customWidth="1"/>
    <col min="16" max="17" width="20" style="444" customWidth="1"/>
    <col min="18" max="18" width="1.140625" style="444" customWidth="1"/>
    <col min="19" max="19" width="59.5703125" style="443" customWidth="1"/>
    <col min="20" max="21" width="12.28515625" style="443" customWidth="1"/>
    <col min="22" max="22" width="1.140625" style="443" customWidth="1"/>
    <col min="23" max="24" width="12.28515625" style="443" customWidth="1"/>
    <col min="25" max="26" width="9.140625" style="443"/>
    <col min="27" max="27" width="10.42578125" style="443" customWidth="1"/>
    <col min="28" max="16384" width="9.140625" style="443"/>
  </cols>
  <sheetData>
    <row r="1" spans="1:27" s="13" customFormat="1" ht="15.75" customHeight="1">
      <c r="A1" s="1"/>
      <c r="B1" s="2" t="s">
        <v>0</v>
      </c>
      <c r="C1" s="2"/>
      <c r="D1" s="2"/>
      <c r="E1" s="3"/>
      <c r="F1" s="4" t="s">
        <v>1</v>
      </c>
      <c r="G1" s="5" t="s">
        <v>2</v>
      </c>
      <c r="H1" s="3"/>
      <c r="I1" s="6" t="s">
        <v>3</v>
      </c>
      <c r="J1" s="6"/>
      <c r="K1" s="3"/>
      <c r="L1" s="7" t="s">
        <v>4</v>
      </c>
      <c r="M1" s="3"/>
      <c r="N1" s="8"/>
      <c r="O1" s="3"/>
      <c r="P1" s="9" t="s">
        <v>5</v>
      </c>
      <c r="Q1" s="10"/>
      <c r="R1" s="11"/>
      <c r="S1" s="1"/>
      <c r="T1" s="1"/>
      <c r="U1" s="1"/>
      <c r="V1" s="1"/>
      <c r="W1" s="12"/>
      <c r="X1" s="12"/>
      <c r="Y1" s="12"/>
      <c r="Z1" s="12"/>
      <c r="AA1" s="12"/>
    </row>
    <row r="2" spans="1:27" s="32" customFormat="1" ht="20.25" customHeight="1">
      <c r="A2" s="1"/>
      <c r="B2" s="14" t="str">
        <f>+[1]OTCHET!B9</f>
        <v>МИНИСТЕРСТВО НА ОКОЛНАТА СРЕДА И ВОДИТЕ</v>
      </c>
      <c r="C2" s="15"/>
      <c r="D2" s="16"/>
      <c r="E2" s="17"/>
      <c r="F2" s="18" t="str">
        <f>+[1]OTCHET!H9</f>
        <v>000 697 371</v>
      </c>
      <c r="G2" s="19" t="str">
        <f>+[1]OTCHET!F12</f>
        <v>1900</v>
      </c>
      <c r="H2" s="20"/>
      <c r="I2" s="21" t="str">
        <f>+[1]OTCHET!H607</f>
        <v>www.moew.government.bg</v>
      </c>
      <c r="J2" s="22"/>
      <c r="K2" s="8"/>
      <c r="L2" s="23" t="str">
        <f>+[1]OTCHET!H605</f>
        <v>htsenovska@moew.government.bg</v>
      </c>
      <c r="M2" s="24"/>
      <c r="N2" s="25"/>
      <c r="O2" s="26"/>
      <c r="P2" s="27">
        <f>+[1]OTCHET!E15</f>
        <v>33</v>
      </c>
      <c r="Q2" s="28" t="str">
        <f>+[1]OTCHET!F15</f>
        <v>Чужди средства</v>
      </c>
      <c r="R2" s="29"/>
      <c r="S2" s="1" t="s">
        <v>6</v>
      </c>
      <c r="T2" s="30">
        <f>+[1]OTCHET!I9</f>
        <v>19000000</v>
      </c>
      <c r="U2" s="31"/>
      <c r="V2" s="26"/>
      <c r="W2" s="12"/>
      <c r="X2" s="12"/>
      <c r="Y2" s="12"/>
      <c r="Z2" s="12"/>
      <c r="AA2" s="12"/>
    </row>
    <row r="3" spans="1:27" s="32" customFormat="1" ht="4.5" customHeight="1">
      <c r="A3" s="1"/>
      <c r="B3" s="33"/>
      <c r="C3" s="33"/>
      <c r="D3" s="33"/>
      <c r="E3" s="17"/>
      <c r="F3" s="34"/>
      <c r="G3" s="26"/>
      <c r="H3" s="20"/>
      <c r="I3" s="26"/>
      <c r="J3" s="26"/>
      <c r="K3" s="20"/>
      <c r="L3" s="8"/>
      <c r="M3" s="3"/>
      <c r="N3" s="8"/>
      <c r="O3" s="26"/>
      <c r="P3" s="35"/>
      <c r="Q3" s="29"/>
      <c r="R3" s="29"/>
      <c r="S3" s="1"/>
      <c r="T3" s="1"/>
      <c r="U3" s="1"/>
      <c r="V3" s="26"/>
      <c r="W3" s="12"/>
      <c r="X3" s="12"/>
      <c r="Y3" s="12"/>
      <c r="Z3" s="12"/>
      <c r="AA3" s="12"/>
    </row>
    <row r="4" spans="1:27" s="32" customFormat="1" ht="18.75" customHeight="1">
      <c r="A4" s="1"/>
      <c r="B4" s="36" t="s">
        <v>7</v>
      </c>
      <c r="C4" s="36"/>
      <c r="D4" s="36"/>
      <c r="E4" s="37"/>
      <c r="F4" s="36"/>
      <c r="G4" s="38"/>
      <c r="H4" s="38"/>
      <c r="I4" s="38"/>
      <c r="J4" s="38" t="s">
        <v>8</v>
      </c>
      <c r="K4" s="20"/>
      <c r="L4" s="39">
        <f>+Q4</f>
        <v>2021</v>
      </c>
      <c r="M4" s="40"/>
      <c r="N4" s="40"/>
      <c r="O4" s="26"/>
      <c r="P4" s="41" t="s">
        <v>8</v>
      </c>
      <c r="Q4" s="39">
        <f>+[1]OTCHET!C3</f>
        <v>2021</v>
      </c>
      <c r="R4" s="29"/>
      <c r="S4" s="42" t="s">
        <v>9</v>
      </c>
      <c r="T4" s="42"/>
      <c r="U4" s="42"/>
      <c r="V4" s="1"/>
      <c r="W4" s="12"/>
      <c r="X4" s="12"/>
      <c r="Y4" s="12"/>
      <c r="Z4" s="12"/>
      <c r="AA4" s="12"/>
    </row>
    <row r="5" spans="1:27" s="32" customFormat="1" ht="2.25" customHeight="1">
      <c r="A5" s="20"/>
      <c r="B5" s="43"/>
      <c r="C5" s="43"/>
      <c r="D5" s="43"/>
      <c r="E5" s="43"/>
      <c r="F5" s="43"/>
      <c r="G5" s="44"/>
      <c r="H5" s="43"/>
      <c r="I5" s="44"/>
      <c r="J5" s="45"/>
      <c r="K5" s="20"/>
      <c r="L5" s="26"/>
      <c r="M5" s="26"/>
      <c r="N5" s="20"/>
      <c r="O5" s="26"/>
      <c r="P5" s="26"/>
      <c r="Q5" s="46"/>
      <c r="R5" s="29"/>
      <c r="S5" s="1"/>
      <c r="T5" s="1"/>
      <c r="U5" s="1"/>
      <c r="V5" s="1"/>
      <c r="W5" s="12"/>
      <c r="X5" s="12"/>
      <c r="Y5" s="12"/>
      <c r="Z5" s="12"/>
      <c r="AA5" s="12"/>
    </row>
    <row r="6" spans="1:27" s="13" customFormat="1" ht="17.25" customHeight="1">
      <c r="A6" s="1"/>
      <c r="B6" s="36" t="s">
        <v>10</v>
      </c>
      <c r="C6" s="36"/>
      <c r="D6" s="36"/>
      <c r="E6" s="37"/>
      <c r="F6" s="47"/>
      <c r="G6" s="47"/>
      <c r="H6" s="37"/>
      <c r="I6" s="47"/>
      <c r="J6" s="48"/>
      <c r="K6" s="17"/>
      <c r="L6" s="49">
        <f>[1]OTCHET!F9</f>
        <v>44561</v>
      </c>
      <c r="M6" s="17"/>
      <c r="N6" s="50" t="s">
        <v>11</v>
      </c>
      <c r="O6" s="3"/>
      <c r="P6" s="51">
        <f>[1]OTCHET!F9</f>
        <v>44561</v>
      </c>
      <c r="Q6" s="50" t="s">
        <v>11</v>
      </c>
      <c r="R6" s="52"/>
      <c r="S6" s="53">
        <f>+Q4</f>
        <v>2021</v>
      </c>
      <c r="T6" s="53"/>
      <c r="U6" s="53"/>
      <c r="V6" s="1"/>
      <c r="W6" s="12"/>
      <c r="X6" s="12"/>
      <c r="Y6" s="12"/>
      <c r="Z6" s="12"/>
      <c r="AA6" s="12"/>
    </row>
    <row r="7" spans="1:27" s="13" customFormat="1" ht="4.5" customHeight="1" thickBot="1">
      <c r="A7" s="1"/>
      <c r="B7" s="54"/>
      <c r="C7" s="54"/>
      <c r="D7" s="54"/>
      <c r="E7" s="17"/>
      <c r="F7" s="55"/>
      <c r="G7" s="55"/>
      <c r="H7" s="17"/>
      <c r="I7" s="55"/>
      <c r="J7" s="55"/>
      <c r="K7" s="17"/>
      <c r="L7" s="55"/>
      <c r="M7" s="17"/>
      <c r="N7" s="55"/>
      <c r="O7" s="56"/>
      <c r="P7" s="57"/>
      <c r="Q7" s="57"/>
      <c r="R7" s="52"/>
      <c r="S7" s="58"/>
      <c r="T7" s="58"/>
      <c r="U7" s="58"/>
      <c r="V7" s="3"/>
      <c r="W7" s="12"/>
      <c r="X7" s="12"/>
      <c r="Y7" s="12"/>
      <c r="Z7" s="12"/>
    </row>
    <row r="8" spans="1:27" s="13" customFormat="1" ht="57" customHeight="1">
      <c r="A8" s="1"/>
      <c r="B8" s="59"/>
      <c r="C8" s="60"/>
      <c r="D8" s="61"/>
      <c r="E8" s="17"/>
      <c r="F8" s="62" t="s">
        <v>12</v>
      </c>
      <c r="G8" s="63" t="s">
        <v>13</v>
      </c>
      <c r="H8" s="17"/>
      <c r="I8" s="64" t="s">
        <v>14</v>
      </c>
      <c r="J8" s="65" t="s">
        <v>15</v>
      </c>
      <c r="K8" s="17"/>
      <c r="L8" s="66" t="s">
        <v>16</v>
      </c>
      <c r="M8" s="17"/>
      <c r="N8" s="67" t="s">
        <v>17</v>
      </c>
      <c r="O8" s="68"/>
      <c r="P8" s="69" t="s">
        <v>18</v>
      </c>
      <c r="Q8" s="70" t="s">
        <v>19</v>
      </c>
      <c r="R8" s="52"/>
      <c r="S8" s="71" t="s">
        <v>20</v>
      </c>
      <c r="T8" s="72"/>
      <c r="U8" s="73"/>
      <c r="V8" s="3"/>
      <c r="W8" s="12"/>
      <c r="X8" s="12"/>
      <c r="Y8" s="12"/>
      <c r="Z8" s="12"/>
    </row>
    <row r="9" spans="1:27" s="13" customFormat="1" ht="18" customHeight="1" thickBot="1">
      <c r="A9" s="1"/>
      <c r="B9" s="74" t="s">
        <v>21</v>
      </c>
      <c r="C9" s="75"/>
      <c r="D9" s="76"/>
      <c r="E9" s="17"/>
      <c r="F9" s="77">
        <f>+L4</f>
        <v>2021</v>
      </c>
      <c r="G9" s="78">
        <f>+L6</f>
        <v>44561</v>
      </c>
      <c r="H9" s="17"/>
      <c r="I9" s="79">
        <f>+L4</f>
        <v>2021</v>
      </c>
      <c r="J9" s="80">
        <f>+L6</f>
        <v>44561</v>
      </c>
      <c r="K9" s="81"/>
      <c r="L9" s="82">
        <f>+L6</f>
        <v>44561</v>
      </c>
      <c r="M9" s="81"/>
      <c r="N9" s="83">
        <f>+L6</f>
        <v>44561</v>
      </c>
      <c r="O9" s="84"/>
      <c r="P9" s="85">
        <f>+L4</f>
        <v>2021</v>
      </c>
      <c r="Q9" s="86">
        <f>[1]OTCHET!F9</f>
        <v>44561</v>
      </c>
      <c r="R9" s="52"/>
      <c r="S9" s="87" t="s">
        <v>22</v>
      </c>
      <c r="T9" s="88"/>
      <c r="U9" s="89"/>
      <c r="V9" s="90"/>
      <c r="W9" s="12"/>
      <c r="X9" s="12"/>
      <c r="Y9" s="12"/>
      <c r="Z9" s="12"/>
    </row>
    <row r="10" spans="1:27" s="13" customFormat="1" ht="15.75">
      <c r="A10" s="1"/>
      <c r="B10" s="91" t="s">
        <v>23</v>
      </c>
      <c r="C10" s="92"/>
      <c r="D10" s="93"/>
      <c r="E10" s="17"/>
      <c r="F10" s="94" t="s">
        <v>24</v>
      </c>
      <c r="G10" s="95" t="s">
        <v>25</v>
      </c>
      <c r="H10" s="17"/>
      <c r="I10" s="94" t="s">
        <v>26</v>
      </c>
      <c r="J10" s="95" t="s">
        <v>27</v>
      </c>
      <c r="K10" s="17"/>
      <c r="L10" s="95" t="s">
        <v>28</v>
      </c>
      <c r="M10" s="17"/>
      <c r="N10" s="96" t="s">
        <v>29</v>
      </c>
      <c r="O10" s="97"/>
      <c r="P10" s="98" t="s">
        <v>24</v>
      </c>
      <c r="Q10" s="99" t="s">
        <v>25</v>
      </c>
      <c r="R10" s="52"/>
      <c r="S10" s="100"/>
      <c r="T10" s="101"/>
      <c r="U10" s="102"/>
      <c r="V10" s="90"/>
      <c r="W10" s="12"/>
      <c r="X10" s="12"/>
      <c r="Y10" s="12"/>
      <c r="Z10" s="12"/>
    </row>
    <row r="11" spans="1:27" s="13" customFormat="1" ht="15.75">
      <c r="A11" s="103"/>
      <c r="B11" s="104" t="s">
        <v>30</v>
      </c>
      <c r="C11" s="105"/>
      <c r="D11" s="106"/>
      <c r="E11" s="17"/>
      <c r="F11" s="107"/>
      <c r="G11" s="108"/>
      <c r="H11" s="17"/>
      <c r="I11" s="107"/>
      <c r="J11" s="107"/>
      <c r="K11" s="109"/>
      <c r="L11" s="107"/>
      <c r="M11" s="109"/>
      <c r="N11" s="110"/>
      <c r="O11" s="111"/>
      <c r="P11" s="107"/>
      <c r="Q11" s="107"/>
      <c r="R11" s="52"/>
      <c r="S11" s="104" t="s">
        <v>30</v>
      </c>
      <c r="T11" s="105"/>
      <c r="U11" s="106"/>
      <c r="V11" s="90"/>
      <c r="W11" s="12"/>
      <c r="X11" s="12"/>
      <c r="Y11" s="12"/>
      <c r="Z11" s="12"/>
    </row>
    <row r="12" spans="1:27" s="13" customFormat="1" ht="15.75">
      <c r="A12" s="103"/>
      <c r="B12" s="112" t="s">
        <v>31</v>
      </c>
      <c r="C12" s="113"/>
      <c r="D12" s="114"/>
      <c r="E12" s="17"/>
      <c r="F12" s="115"/>
      <c r="G12" s="116"/>
      <c r="H12" s="17"/>
      <c r="I12" s="115"/>
      <c r="J12" s="115"/>
      <c r="K12" s="109"/>
      <c r="L12" s="115"/>
      <c r="M12" s="109"/>
      <c r="N12" s="117"/>
      <c r="O12" s="111"/>
      <c r="P12" s="115"/>
      <c r="Q12" s="115"/>
      <c r="R12" s="52"/>
      <c r="S12" s="112" t="s">
        <v>31</v>
      </c>
      <c r="T12" s="113"/>
      <c r="U12" s="114"/>
      <c r="V12" s="90"/>
      <c r="W12" s="12"/>
      <c r="X12" s="12"/>
      <c r="Y12" s="12"/>
      <c r="Z12" s="12"/>
    </row>
    <row r="13" spans="1:27" s="13" customFormat="1" ht="15.75">
      <c r="A13" s="103"/>
      <c r="B13" s="118" t="s">
        <v>32</v>
      </c>
      <c r="C13" s="119"/>
      <c r="D13" s="120"/>
      <c r="E13" s="17"/>
      <c r="F13" s="121">
        <f>+IF($P$2=0,$P13,0)</f>
        <v>0</v>
      </c>
      <c r="G13" s="122">
        <f>+IF($P$2=0,$Q13,0)</f>
        <v>0</v>
      </c>
      <c r="H13" s="17"/>
      <c r="I13" s="121">
        <f>+IF(OR($P$2=98,$P$2=42,$P$2=96,$P$2=97),$P13,0)</f>
        <v>0</v>
      </c>
      <c r="J13" s="122">
        <f>+IF(OR($P$2=98,$P$2=42,$P$2=96,$P$2=97),$Q13,0)</f>
        <v>0</v>
      </c>
      <c r="K13" s="109"/>
      <c r="L13" s="122">
        <f>+IF($P$2=33,$Q13,0)</f>
        <v>0</v>
      </c>
      <c r="M13" s="109"/>
      <c r="N13" s="123">
        <f>+ROUND(+G13+J13+L13,0)</f>
        <v>0</v>
      </c>
      <c r="O13" s="111"/>
      <c r="P13" s="124">
        <f>+ROUND([1]OTCHET!E22+[1]OTCHET!E28+[1]OTCHET!E33+[1]OTCHET!E39+[1]OTCHET!E47+[1]OTCHET!E52+[1]OTCHET!E58+[1]OTCHET!E61+[1]OTCHET!E64+[1]OTCHET!E65+[1]OTCHET!E72+[1]OTCHET!E73,0)</f>
        <v>0</v>
      </c>
      <c r="Q13" s="125">
        <f>+ROUND([1]OTCHET!F22+[1]OTCHET!F28+[1]OTCHET!F33+[1]OTCHET!F39+[1]OTCHET!F47+[1]OTCHET!F52+[1]OTCHET!F58+[1]OTCHET!F61+[1]OTCHET!F64+[1]OTCHET!F65+[1]OTCHET!F72+[1]OTCHET!F73,0)</f>
        <v>0</v>
      </c>
      <c r="R13" s="52"/>
      <c r="S13" s="126" t="s">
        <v>33</v>
      </c>
      <c r="T13" s="127"/>
      <c r="U13" s="128"/>
      <c r="V13" s="90"/>
      <c r="W13" s="12"/>
      <c r="X13" s="12"/>
      <c r="Y13" s="12"/>
      <c r="Z13" s="12"/>
    </row>
    <row r="14" spans="1:27" s="13" customFormat="1" ht="15.75">
      <c r="A14" s="103"/>
      <c r="B14" s="129" t="s">
        <v>34</v>
      </c>
      <c r="C14" s="130"/>
      <c r="D14" s="131"/>
      <c r="E14" s="17"/>
      <c r="F14" s="132">
        <f t="shared" ref="F14:F22" si="0">+IF($P$2=0,$P14,0)</f>
        <v>0</v>
      </c>
      <c r="G14" s="133">
        <f t="shared" ref="G14:G22" si="1">+IF($P$2=0,$Q14,0)</f>
        <v>0</v>
      </c>
      <c r="H14" s="17"/>
      <c r="I14" s="132">
        <f t="shared" ref="I14:I22" si="2">+IF(OR($P$2=98,$P$2=42,$P$2=96,$P$2=97),$P14,0)</f>
        <v>0</v>
      </c>
      <c r="J14" s="133">
        <f t="shared" ref="J14:J22" si="3">+IF(OR($P$2=98,$P$2=42,$P$2=96,$P$2=97),$Q14,0)</f>
        <v>0</v>
      </c>
      <c r="K14" s="109"/>
      <c r="L14" s="133">
        <f t="shared" ref="L14:L22" si="4">+IF($P$2=33,$Q14,0)</f>
        <v>0</v>
      </c>
      <c r="M14" s="109"/>
      <c r="N14" s="134">
        <f t="shared" ref="N14:N22" si="5">+ROUND(+G14+J14+L14,0)</f>
        <v>0</v>
      </c>
      <c r="O14" s="111"/>
      <c r="P14" s="132">
        <f>+ROUND(+[1]OTCHET!E90+[1]OTCHET!E93+[1]OTCHET!E94+[1]OTCHET!E115+[1]OTCHET!E116,0)</f>
        <v>0</v>
      </c>
      <c r="Q14" s="133">
        <f>+ROUND(+[1]OTCHET!F90+[1]OTCHET!F93+[1]OTCHET!F94+[1]OTCHET!F115+[1]OTCHET!F116,0)</f>
        <v>0</v>
      </c>
      <c r="R14" s="52"/>
      <c r="S14" s="135" t="s">
        <v>35</v>
      </c>
      <c r="T14" s="136"/>
      <c r="U14" s="137"/>
      <c r="V14" s="90"/>
      <c r="W14" s="12"/>
      <c r="X14" s="12"/>
      <c r="Y14" s="12"/>
      <c r="Z14" s="12"/>
    </row>
    <row r="15" spans="1:27" s="13" customFormat="1" ht="15.75">
      <c r="A15" s="103"/>
      <c r="B15" s="138" t="s">
        <v>36</v>
      </c>
      <c r="C15" s="139"/>
      <c r="D15" s="140"/>
      <c r="E15" s="17"/>
      <c r="F15" s="141">
        <f t="shared" si="0"/>
        <v>0</v>
      </c>
      <c r="G15" s="142">
        <f t="shared" si="1"/>
        <v>0</v>
      </c>
      <c r="H15" s="17"/>
      <c r="I15" s="141">
        <f t="shared" si="2"/>
        <v>0</v>
      </c>
      <c r="J15" s="142">
        <f t="shared" si="3"/>
        <v>0</v>
      </c>
      <c r="K15" s="109"/>
      <c r="L15" s="142">
        <f t="shared" si="4"/>
        <v>0</v>
      </c>
      <c r="M15" s="109"/>
      <c r="N15" s="143">
        <f t="shared" si="5"/>
        <v>0</v>
      </c>
      <c r="O15" s="111"/>
      <c r="P15" s="141">
        <f>+ROUND(+[1]OTCHET!E115+[1]OTCHET!E116,0)</f>
        <v>0</v>
      </c>
      <c r="Q15" s="142">
        <f>+[1]OTCHET!F115+[1]OTCHET!F116</f>
        <v>0</v>
      </c>
      <c r="R15" s="52"/>
      <c r="S15" s="144" t="s">
        <v>37</v>
      </c>
      <c r="T15" s="145"/>
      <c r="U15" s="146"/>
      <c r="V15" s="90"/>
      <c r="W15" s="12"/>
      <c r="X15" s="12"/>
      <c r="Y15" s="12"/>
      <c r="Z15" s="12"/>
    </row>
    <row r="16" spans="1:27" s="13" customFormat="1" ht="15.75">
      <c r="A16" s="103"/>
      <c r="B16" s="118" t="s">
        <v>38</v>
      </c>
      <c r="C16" s="119"/>
      <c r="D16" s="120"/>
      <c r="E16" s="17"/>
      <c r="F16" s="147">
        <f t="shared" si="0"/>
        <v>0</v>
      </c>
      <c r="G16" s="148">
        <f t="shared" si="1"/>
        <v>0</v>
      </c>
      <c r="H16" s="17"/>
      <c r="I16" s="147">
        <f t="shared" si="2"/>
        <v>0</v>
      </c>
      <c r="J16" s="148">
        <f t="shared" si="3"/>
        <v>0</v>
      </c>
      <c r="K16" s="109"/>
      <c r="L16" s="148">
        <f t="shared" si="4"/>
        <v>0</v>
      </c>
      <c r="M16" s="109"/>
      <c r="N16" s="134">
        <f t="shared" si="5"/>
        <v>0</v>
      </c>
      <c r="O16" s="111"/>
      <c r="P16" s="147">
        <f>+ROUND(+[1]OTCHET!E110+[1]OTCHET!E111,0)</f>
        <v>0</v>
      </c>
      <c r="Q16" s="148">
        <f>+ROUND(+[1]OTCHET!F110+[1]OTCHET!F111,0)</f>
        <v>0</v>
      </c>
      <c r="R16" s="52"/>
      <c r="S16" s="126" t="s">
        <v>39</v>
      </c>
      <c r="T16" s="127"/>
      <c r="U16" s="128"/>
      <c r="V16" s="90"/>
      <c r="W16" s="12"/>
      <c r="X16" s="12"/>
      <c r="Y16" s="12"/>
      <c r="Z16" s="12"/>
    </row>
    <row r="17" spans="1:26" s="13" customFormat="1" ht="15.75">
      <c r="A17" s="103"/>
      <c r="B17" s="149" t="s">
        <v>40</v>
      </c>
      <c r="C17" s="150"/>
      <c r="D17" s="151"/>
      <c r="E17" s="17"/>
      <c r="F17" s="147">
        <f t="shared" si="0"/>
        <v>0</v>
      </c>
      <c r="G17" s="148">
        <f t="shared" si="1"/>
        <v>0</v>
      </c>
      <c r="H17" s="17"/>
      <c r="I17" s="147">
        <f t="shared" si="2"/>
        <v>0</v>
      </c>
      <c r="J17" s="148">
        <f t="shared" si="3"/>
        <v>0</v>
      </c>
      <c r="K17" s="109"/>
      <c r="L17" s="148">
        <f t="shared" si="4"/>
        <v>0</v>
      </c>
      <c r="M17" s="109"/>
      <c r="N17" s="134">
        <f t="shared" si="5"/>
        <v>0</v>
      </c>
      <c r="O17" s="111"/>
      <c r="P17" s="147">
        <f>+ROUND([1]OTCHET!E77,0)</f>
        <v>0</v>
      </c>
      <c r="Q17" s="148">
        <f>+ROUND([1]OTCHET!F77,0)</f>
        <v>0</v>
      </c>
      <c r="R17" s="52"/>
      <c r="S17" s="152" t="s">
        <v>41</v>
      </c>
      <c r="T17" s="153"/>
      <c r="U17" s="154"/>
      <c r="V17" s="90"/>
      <c r="W17" s="12"/>
      <c r="X17" s="12"/>
      <c r="Y17" s="12"/>
      <c r="Z17" s="12"/>
    </row>
    <row r="18" spans="1:26" s="13" customFormat="1" ht="15.75">
      <c r="A18" s="103"/>
      <c r="B18" s="149" t="s">
        <v>42</v>
      </c>
      <c r="C18" s="150"/>
      <c r="D18" s="151"/>
      <c r="E18" s="17"/>
      <c r="F18" s="147">
        <f t="shared" si="0"/>
        <v>0</v>
      </c>
      <c r="G18" s="148">
        <f t="shared" si="1"/>
        <v>0</v>
      </c>
      <c r="H18" s="17"/>
      <c r="I18" s="147">
        <f t="shared" si="2"/>
        <v>0</v>
      </c>
      <c r="J18" s="148">
        <f t="shared" si="3"/>
        <v>0</v>
      </c>
      <c r="K18" s="109"/>
      <c r="L18" s="148">
        <f t="shared" si="4"/>
        <v>0</v>
      </c>
      <c r="M18" s="109"/>
      <c r="N18" s="134">
        <f t="shared" si="5"/>
        <v>0</v>
      </c>
      <c r="O18" s="111"/>
      <c r="P18" s="147">
        <f>+ROUND([1]OTCHET!E78+[1]OTCHET!E79,0)</f>
        <v>0</v>
      </c>
      <c r="Q18" s="148">
        <f>+ROUND([1]OTCHET!F78+[1]OTCHET!F79,0)</f>
        <v>0</v>
      </c>
      <c r="R18" s="52"/>
      <c r="S18" s="152" t="s">
        <v>43</v>
      </c>
      <c r="T18" s="153"/>
      <c r="U18" s="154"/>
      <c r="V18" s="90"/>
      <c r="W18" s="12"/>
      <c r="X18" s="12"/>
      <c r="Y18" s="12"/>
      <c r="Z18" s="12"/>
    </row>
    <row r="19" spans="1:26" s="13" customFormat="1" ht="15.75">
      <c r="A19" s="103"/>
      <c r="B19" s="149" t="s">
        <v>44</v>
      </c>
      <c r="C19" s="150"/>
      <c r="D19" s="151"/>
      <c r="E19" s="17"/>
      <c r="F19" s="147">
        <f t="shared" si="0"/>
        <v>0</v>
      </c>
      <c r="G19" s="148">
        <f t="shared" si="1"/>
        <v>0</v>
      </c>
      <c r="H19" s="17"/>
      <c r="I19" s="147">
        <f t="shared" si="2"/>
        <v>0</v>
      </c>
      <c r="J19" s="148">
        <f t="shared" si="3"/>
        <v>0</v>
      </c>
      <c r="K19" s="109"/>
      <c r="L19" s="148">
        <f t="shared" si="4"/>
        <v>0</v>
      </c>
      <c r="M19" s="109"/>
      <c r="N19" s="134">
        <f t="shared" si="5"/>
        <v>0</v>
      </c>
      <c r="O19" s="111"/>
      <c r="P19" s="147">
        <f>+ROUND([1]OTCHET!E137++[1]OTCHET!E138,0)</f>
        <v>0</v>
      </c>
      <c r="Q19" s="148">
        <f>+ROUND([1]OTCHET!F137++[1]OTCHET!F138,0)</f>
        <v>0</v>
      </c>
      <c r="R19" s="52"/>
      <c r="S19" s="152" t="s">
        <v>45</v>
      </c>
      <c r="T19" s="153"/>
      <c r="U19" s="154"/>
      <c r="V19" s="90"/>
      <c r="W19" s="12"/>
      <c r="X19" s="12"/>
      <c r="Y19" s="12"/>
      <c r="Z19" s="12"/>
    </row>
    <row r="20" spans="1:26" s="13" customFormat="1" ht="15.75">
      <c r="A20" s="103"/>
      <c r="B20" s="149" t="s">
        <v>46</v>
      </c>
      <c r="C20" s="150"/>
      <c r="D20" s="151"/>
      <c r="E20" s="17"/>
      <c r="F20" s="147">
        <f t="shared" si="0"/>
        <v>0</v>
      </c>
      <c r="G20" s="148">
        <f t="shared" si="1"/>
        <v>0</v>
      </c>
      <c r="H20" s="17"/>
      <c r="I20" s="147">
        <f t="shared" si="2"/>
        <v>0</v>
      </c>
      <c r="J20" s="148">
        <f t="shared" si="3"/>
        <v>0</v>
      </c>
      <c r="K20" s="109"/>
      <c r="L20" s="148">
        <f t="shared" si="4"/>
        <v>0</v>
      </c>
      <c r="M20" s="109"/>
      <c r="N20" s="134">
        <f t="shared" si="5"/>
        <v>0</v>
      </c>
      <c r="O20" s="111"/>
      <c r="P20" s="147">
        <f>+ROUND(+SUM([1]OTCHET!E81:E89),0)</f>
        <v>0</v>
      </c>
      <c r="Q20" s="148">
        <f>+ROUND(+SUM([1]OTCHET!F81:F89),0)</f>
        <v>0</v>
      </c>
      <c r="R20" s="52"/>
      <c r="S20" s="152" t="s">
        <v>47</v>
      </c>
      <c r="T20" s="153"/>
      <c r="U20" s="154"/>
      <c r="V20" s="90"/>
      <c r="W20" s="12"/>
      <c r="X20" s="12"/>
      <c r="Y20" s="12"/>
      <c r="Z20" s="12"/>
    </row>
    <row r="21" spans="1:26" s="13" customFormat="1" ht="15.75">
      <c r="A21" s="103"/>
      <c r="B21" s="149" t="s">
        <v>48</v>
      </c>
      <c r="C21" s="150"/>
      <c r="D21" s="151"/>
      <c r="E21" s="17"/>
      <c r="F21" s="147">
        <f t="shared" si="0"/>
        <v>0</v>
      </c>
      <c r="G21" s="148">
        <f t="shared" si="1"/>
        <v>0</v>
      </c>
      <c r="H21" s="17"/>
      <c r="I21" s="147">
        <f t="shared" si="2"/>
        <v>0</v>
      </c>
      <c r="J21" s="148">
        <f t="shared" si="3"/>
        <v>0</v>
      </c>
      <c r="K21" s="109"/>
      <c r="L21" s="148">
        <f t="shared" si="4"/>
        <v>0</v>
      </c>
      <c r="M21" s="109"/>
      <c r="N21" s="134">
        <f t="shared" si="5"/>
        <v>0</v>
      </c>
      <c r="O21" s="111"/>
      <c r="P21" s="147">
        <f>+ROUND([1]OTCHET!E75+[1]OTCHET!E76+[1]OTCHET!E80,0)</f>
        <v>0</v>
      </c>
      <c r="Q21" s="148">
        <f>+ROUND([1]OTCHET!F75+[1]OTCHET!F76+[1]OTCHET!F80,0)</f>
        <v>0</v>
      </c>
      <c r="R21" s="52"/>
      <c r="S21" s="152" t="s">
        <v>49</v>
      </c>
      <c r="T21" s="153"/>
      <c r="U21" s="154"/>
      <c r="V21" s="90"/>
      <c r="W21" s="12"/>
      <c r="X21" s="12"/>
      <c r="Y21" s="12"/>
      <c r="Z21" s="12"/>
    </row>
    <row r="22" spans="1:26" s="13" customFormat="1" ht="15.75">
      <c r="A22" s="103"/>
      <c r="B22" s="155" t="s">
        <v>50</v>
      </c>
      <c r="C22" s="156"/>
      <c r="D22" s="157"/>
      <c r="E22" s="17"/>
      <c r="F22" s="132">
        <f t="shared" si="0"/>
        <v>0</v>
      </c>
      <c r="G22" s="133">
        <f t="shared" si="1"/>
        <v>0</v>
      </c>
      <c r="H22" s="17"/>
      <c r="I22" s="132">
        <f t="shared" si="2"/>
        <v>0</v>
      </c>
      <c r="J22" s="133">
        <f t="shared" si="3"/>
        <v>0</v>
      </c>
      <c r="K22" s="109"/>
      <c r="L22" s="133">
        <f t="shared" si="4"/>
        <v>0</v>
      </c>
      <c r="M22" s="109"/>
      <c r="N22" s="158">
        <f t="shared" si="5"/>
        <v>0</v>
      </c>
      <c r="O22" s="111"/>
      <c r="P22" s="132">
        <f>+ROUND([1]OTCHET!E113+[1]OTCHET!E114+[1]OTCHET!E120,0)</f>
        <v>0</v>
      </c>
      <c r="Q22" s="133">
        <f>+ROUND([1]OTCHET!F113+[1]OTCHET!F114+[1]OTCHET!F120,0)</f>
        <v>0</v>
      </c>
      <c r="R22" s="52"/>
      <c r="S22" s="159" t="s">
        <v>51</v>
      </c>
      <c r="T22" s="160"/>
      <c r="U22" s="161"/>
      <c r="V22" s="90"/>
      <c r="W22" s="12"/>
      <c r="X22" s="12"/>
      <c r="Y22" s="12"/>
      <c r="Z22" s="12"/>
    </row>
    <row r="23" spans="1:26" s="13" customFormat="1" ht="15.75">
      <c r="A23" s="103"/>
      <c r="B23" s="162" t="s">
        <v>52</v>
      </c>
      <c r="C23" s="163"/>
      <c r="D23" s="164"/>
      <c r="E23" s="17"/>
      <c r="F23" s="165">
        <f>+ROUND(+SUM(F13,F14,F16,F17,F18,F19,F20,F21,F22),0)</f>
        <v>0</v>
      </c>
      <c r="G23" s="166">
        <f>+ROUND(+SUM(G13,G14,G16,G17,G18,G19,G20,G21,G22),0)</f>
        <v>0</v>
      </c>
      <c r="H23" s="17"/>
      <c r="I23" s="165">
        <f>+ROUND(+SUM(I13,I14,I16,I17,I18,I19,I20,I21,I22),0)</f>
        <v>0</v>
      </c>
      <c r="J23" s="166">
        <f>+ROUND(+SUM(J13,J14,J16,J17,J18,J19,J20,J21,J22),0)</f>
        <v>0</v>
      </c>
      <c r="K23" s="109"/>
      <c r="L23" s="166">
        <f>+ROUND(+SUM(L13,L14,L16,L17,L18,L19,L20,L21,L22),0)</f>
        <v>0</v>
      </c>
      <c r="M23" s="109"/>
      <c r="N23" s="167">
        <f>+ROUND(+SUM(N13,N14,N16,N17,N18,N19,N20,N21,N22),0)</f>
        <v>0</v>
      </c>
      <c r="O23" s="111"/>
      <c r="P23" s="165">
        <f>+ROUND(+SUM(P13,P14,P16,P17,P18,P19,P20,P21,P22),0)</f>
        <v>0</v>
      </c>
      <c r="Q23" s="166">
        <f>+ROUND(+SUM(Q13,Q14,Q16,Q17,Q18,Q19,Q20,Q21,Q22),0)</f>
        <v>0</v>
      </c>
      <c r="R23" s="52"/>
      <c r="S23" s="168" t="s">
        <v>53</v>
      </c>
      <c r="T23" s="169"/>
      <c r="U23" s="170"/>
      <c r="V23" s="90"/>
      <c r="W23" s="12"/>
      <c r="X23" s="12"/>
      <c r="Y23" s="12"/>
      <c r="Z23" s="12"/>
    </row>
    <row r="24" spans="1:26" s="13" customFormat="1" ht="15.75">
      <c r="A24" s="103"/>
      <c r="B24" s="112" t="s">
        <v>54</v>
      </c>
      <c r="C24" s="113"/>
      <c r="D24" s="114"/>
      <c r="E24" s="17"/>
      <c r="F24" s="107"/>
      <c r="G24" s="108"/>
      <c r="H24" s="17"/>
      <c r="I24" s="107"/>
      <c r="J24" s="108"/>
      <c r="K24" s="109"/>
      <c r="L24" s="108"/>
      <c r="M24" s="109"/>
      <c r="N24" s="171"/>
      <c r="O24" s="111"/>
      <c r="P24" s="107"/>
      <c r="Q24" s="108"/>
      <c r="R24" s="52"/>
      <c r="S24" s="112" t="s">
        <v>54</v>
      </c>
      <c r="T24" s="113"/>
      <c r="U24" s="114"/>
      <c r="V24" s="90"/>
      <c r="W24" s="12"/>
      <c r="X24" s="12"/>
      <c r="Y24" s="12"/>
      <c r="Z24" s="12"/>
    </row>
    <row r="25" spans="1:26" s="13" customFormat="1" ht="15.75">
      <c r="A25" s="103"/>
      <c r="B25" s="118" t="s">
        <v>55</v>
      </c>
      <c r="C25" s="119"/>
      <c r="D25" s="120"/>
      <c r="E25" s="17"/>
      <c r="F25" s="121">
        <f>+IF($P$2=0,$P25,0)</f>
        <v>0</v>
      </c>
      <c r="G25" s="122">
        <f>+IF($P$2=0,$Q25,0)</f>
        <v>0</v>
      </c>
      <c r="H25" s="17"/>
      <c r="I25" s="121">
        <f>+IF(OR($P$2=98,$P$2=42,$P$2=96,$P$2=97),$P25,0)</f>
        <v>0</v>
      </c>
      <c r="J25" s="122">
        <f>+IF(OR($P$2=98,$P$2=42,$P$2=96,$P$2=97),$Q25,0)</f>
        <v>0</v>
      </c>
      <c r="K25" s="109"/>
      <c r="L25" s="122">
        <f>+IF($P$2=33,$Q25,0)</f>
        <v>0</v>
      </c>
      <c r="M25" s="109"/>
      <c r="N25" s="123">
        <f>+ROUND(+G25+J25+L25,0)</f>
        <v>0</v>
      </c>
      <c r="O25" s="111"/>
      <c r="P25" s="121">
        <f>+ROUND([1]OTCHET!E135,0)</f>
        <v>0</v>
      </c>
      <c r="Q25" s="122">
        <f>+ROUND([1]OTCHET!F135,0)</f>
        <v>0</v>
      </c>
      <c r="R25" s="52"/>
      <c r="S25" s="126" t="s">
        <v>56</v>
      </c>
      <c r="T25" s="127"/>
      <c r="U25" s="128"/>
      <c r="V25" s="90"/>
      <c r="W25" s="12"/>
      <c r="X25" s="12"/>
      <c r="Y25" s="12"/>
      <c r="Z25" s="12"/>
    </row>
    <row r="26" spans="1:26" s="13" customFormat="1" ht="15.75">
      <c r="A26" s="103"/>
      <c r="B26" s="149" t="s">
        <v>57</v>
      </c>
      <c r="C26" s="150"/>
      <c r="D26" s="151"/>
      <c r="E26" s="17"/>
      <c r="F26" s="147">
        <f>+IF($P$2=0,$P26,0)</f>
        <v>0</v>
      </c>
      <c r="G26" s="148">
        <f>+IF($P$2=0,$Q26,0)</f>
        <v>0</v>
      </c>
      <c r="H26" s="17"/>
      <c r="I26" s="147">
        <f>+IF(OR($P$2=98,$P$2=42,$P$2=96,$P$2=97),$P26,0)</f>
        <v>0</v>
      </c>
      <c r="J26" s="148">
        <f>+IF(OR($P$2=98,$P$2=42,$P$2=96,$P$2=97),$Q26,0)</f>
        <v>0</v>
      </c>
      <c r="K26" s="109"/>
      <c r="L26" s="148">
        <f>+IF($P$2=33,$Q26,0)</f>
        <v>0</v>
      </c>
      <c r="M26" s="109"/>
      <c r="N26" s="134">
        <f>+ROUND(+G26+J26+L26,0)</f>
        <v>0</v>
      </c>
      <c r="O26" s="111"/>
      <c r="P26" s="147">
        <f>+ROUND(+SUM([1]OTCHET!E126:E134)+[1]OTCHET!E136,0)</f>
        <v>0</v>
      </c>
      <c r="Q26" s="148">
        <f>+ROUND(+SUM([1]OTCHET!F126:F134)+[1]OTCHET!F136,0)</f>
        <v>0</v>
      </c>
      <c r="R26" s="52"/>
      <c r="S26" s="152" t="s">
        <v>58</v>
      </c>
      <c r="T26" s="153"/>
      <c r="U26" s="154"/>
      <c r="V26" s="90"/>
      <c r="W26" s="12"/>
      <c r="X26" s="12"/>
      <c r="Y26" s="12"/>
      <c r="Z26" s="12"/>
    </row>
    <row r="27" spans="1:26" s="13" customFormat="1" ht="15.75">
      <c r="A27" s="103"/>
      <c r="B27" s="155" t="s">
        <v>59</v>
      </c>
      <c r="C27" s="156"/>
      <c r="D27" s="157"/>
      <c r="E27" s="17"/>
      <c r="F27" s="132">
        <f>+IF($P$2=0,$P27,0)</f>
        <v>0</v>
      </c>
      <c r="G27" s="133">
        <f>+IF($P$2=0,$Q27,0)</f>
        <v>0</v>
      </c>
      <c r="H27" s="17"/>
      <c r="I27" s="132">
        <f>+IF(OR($P$2=98,$P$2=42,$P$2=96,$P$2=97),$P27,0)</f>
        <v>0</v>
      </c>
      <c r="J27" s="133">
        <f>+IF(OR($P$2=98,$P$2=42,$P$2=96,$P$2=97),$Q27,0)</f>
        <v>0</v>
      </c>
      <c r="K27" s="109"/>
      <c r="L27" s="133">
        <f>+IF($P$2=33,$Q27,0)</f>
        <v>0</v>
      </c>
      <c r="M27" s="109"/>
      <c r="N27" s="158">
        <f>+ROUND(+G27+J27+L27,0)</f>
        <v>0</v>
      </c>
      <c r="O27" s="111"/>
      <c r="P27" s="132">
        <f>+ROUND(+[1]OTCHET!E109,0)</f>
        <v>0</v>
      </c>
      <c r="Q27" s="133">
        <f>+ROUND(+[1]OTCHET!F109,0)</f>
        <v>0</v>
      </c>
      <c r="R27" s="52"/>
      <c r="S27" s="159" t="s">
        <v>60</v>
      </c>
      <c r="T27" s="160"/>
      <c r="U27" s="161"/>
      <c r="V27" s="90"/>
      <c r="W27" s="12"/>
      <c r="X27" s="12"/>
      <c r="Y27" s="12"/>
      <c r="Z27" s="12"/>
    </row>
    <row r="28" spans="1:26" s="13" customFormat="1" ht="15.75">
      <c r="A28" s="103"/>
      <c r="B28" s="162" t="s">
        <v>61</v>
      </c>
      <c r="C28" s="163"/>
      <c r="D28" s="164"/>
      <c r="E28" s="17"/>
      <c r="F28" s="165">
        <f>+ROUND(+SUM(F25:F27),0)</f>
        <v>0</v>
      </c>
      <c r="G28" s="166">
        <f>+ROUND(+SUM(G25:G27),0)</f>
        <v>0</v>
      </c>
      <c r="H28" s="17"/>
      <c r="I28" s="165">
        <f>+ROUND(+SUM(I25:I27),0)</f>
        <v>0</v>
      </c>
      <c r="J28" s="166">
        <f>+ROUND(+SUM(J25:J27),0)</f>
        <v>0</v>
      </c>
      <c r="K28" s="109"/>
      <c r="L28" s="166">
        <f>+ROUND(+SUM(L25:L27),0)</f>
        <v>0</v>
      </c>
      <c r="M28" s="109"/>
      <c r="N28" s="167">
        <f>+ROUND(+SUM(N25:N27),0)</f>
        <v>0</v>
      </c>
      <c r="O28" s="111"/>
      <c r="P28" s="165">
        <f>+ROUND(+SUM(P25:P27),0)</f>
        <v>0</v>
      </c>
      <c r="Q28" s="166">
        <f>+ROUND(+SUM(Q25:Q27),0)</f>
        <v>0</v>
      </c>
      <c r="R28" s="52"/>
      <c r="S28" s="168" t="s">
        <v>62</v>
      </c>
      <c r="T28" s="169"/>
      <c r="U28" s="170"/>
      <c r="V28" s="90"/>
      <c r="W28" s="12"/>
      <c r="X28" s="12"/>
      <c r="Y28" s="12"/>
      <c r="Z28" s="12"/>
    </row>
    <row r="29" spans="1:26" s="13" customFormat="1" ht="6" customHeight="1">
      <c r="A29" s="103"/>
      <c r="B29" s="172"/>
      <c r="C29" s="173"/>
      <c r="D29" s="174"/>
      <c r="E29" s="17"/>
      <c r="F29" s="115"/>
      <c r="G29" s="116"/>
      <c r="H29" s="17"/>
      <c r="I29" s="115"/>
      <c r="J29" s="116"/>
      <c r="K29" s="109"/>
      <c r="L29" s="116"/>
      <c r="M29" s="109"/>
      <c r="N29" s="175"/>
      <c r="O29" s="111"/>
      <c r="P29" s="115"/>
      <c r="Q29" s="116"/>
      <c r="R29" s="52"/>
      <c r="S29" s="176"/>
      <c r="T29" s="177"/>
      <c r="U29" s="178"/>
      <c r="V29" s="90"/>
      <c r="W29" s="12"/>
      <c r="X29" s="12"/>
      <c r="Y29" s="12"/>
      <c r="Z29" s="12"/>
    </row>
    <row r="30" spans="1:26" s="13" customFormat="1" ht="15.75" hidden="1">
      <c r="A30" s="103"/>
      <c r="B30" s="179" t="s">
        <v>63</v>
      </c>
      <c r="C30" s="180"/>
      <c r="D30" s="181"/>
      <c r="E30" s="17"/>
      <c r="F30" s="182"/>
      <c r="G30" s="183"/>
      <c r="H30" s="17"/>
      <c r="I30" s="182"/>
      <c r="J30" s="183"/>
      <c r="K30" s="109"/>
      <c r="L30" s="183"/>
      <c r="M30" s="109"/>
      <c r="N30" s="184"/>
      <c r="O30" s="111"/>
      <c r="P30" s="182"/>
      <c r="Q30" s="183"/>
      <c r="R30" s="52"/>
      <c r="S30" s="185"/>
      <c r="T30" s="186"/>
      <c r="U30" s="187"/>
      <c r="V30" s="90"/>
      <c r="W30" s="12"/>
      <c r="X30" s="12"/>
      <c r="Y30" s="12"/>
      <c r="Z30" s="12"/>
    </row>
    <row r="31" spans="1:26" s="13" customFormat="1" ht="15.75" hidden="1">
      <c r="A31" s="103"/>
      <c r="B31" s="188" t="s">
        <v>64</v>
      </c>
      <c r="C31" s="189"/>
      <c r="D31" s="190"/>
      <c r="E31" s="17"/>
      <c r="F31" s="191"/>
      <c r="G31" s="192"/>
      <c r="H31" s="17"/>
      <c r="I31" s="191"/>
      <c r="J31" s="192"/>
      <c r="K31" s="109"/>
      <c r="L31" s="192"/>
      <c r="M31" s="109"/>
      <c r="N31" s="193"/>
      <c r="O31" s="111"/>
      <c r="P31" s="191"/>
      <c r="Q31" s="192"/>
      <c r="R31" s="52"/>
      <c r="S31" s="194"/>
      <c r="T31" s="195"/>
      <c r="U31" s="196"/>
      <c r="V31" s="90"/>
      <c r="W31" s="12"/>
      <c r="X31" s="12"/>
      <c r="Y31" s="12"/>
      <c r="Z31" s="12"/>
    </row>
    <row r="32" spans="1:26" s="13" customFormat="1" ht="15.75" hidden="1">
      <c r="A32" s="103"/>
      <c r="B32" s="197" t="s">
        <v>65</v>
      </c>
      <c r="C32" s="189"/>
      <c r="D32" s="190"/>
      <c r="E32" s="17"/>
      <c r="F32" s="198"/>
      <c r="G32" s="199"/>
      <c r="H32" s="17"/>
      <c r="I32" s="198"/>
      <c r="J32" s="199"/>
      <c r="K32" s="109"/>
      <c r="L32" s="199"/>
      <c r="M32" s="109"/>
      <c r="N32" s="200"/>
      <c r="O32" s="111"/>
      <c r="P32" s="198"/>
      <c r="Q32" s="199"/>
      <c r="R32" s="52"/>
      <c r="S32" s="201"/>
      <c r="T32" s="202"/>
      <c r="U32" s="203"/>
      <c r="V32" s="90"/>
      <c r="W32" s="12"/>
      <c r="X32" s="12"/>
      <c r="Y32" s="12"/>
      <c r="Z32" s="12"/>
    </row>
    <row r="33" spans="1:26" s="13" customFormat="1" ht="15.75" hidden="1">
      <c r="A33" s="103"/>
      <c r="B33" s="197" t="s">
        <v>66</v>
      </c>
      <c r="C33" s="189"/>
      <c r="D33" s="190"/>
      <c r="E33" s="17"/>
      <c r="F33" s="198"/>
      <c r="G33" s="199"/>
      <c r="H33" s="17"/>
      <c r="I33" s="198"/>
      <c r="J33" s="199"/>
      <c r="K33" s="109"/>
      <c r="L33" s="199"/>
      <c r="M33" s="109"/>
      <c r="N33" s="200"/>
      <c r="O33" s="111"/>
      <c r="P33" s="198"/>
      <c r="Q33" s="199"/>
      <c r="R33" s="52"/>
      <c r="S33" s="201"/>
      <c r="T33" s="202"/>
      <c r="U33" s="203"/>
      <c r="V33" s="90"/>
      <c r="W33" s="12"/>
      <c r="X33" s="12"/>
      <c r="Y33" s="12"/>
      <c r="Z33" s="12"/>
    </row>
    <row r="34" spans="1:26" s="13" customFormat="1" ht="15.75" hidden="1">
      <c r="A34" s="103"/>
      <c r="B34" s="204" t="s">
        <v>67</v>
      </c>
      <c r="C34" s="189"/>
      <c r="D34" s="190"/>
      <c r="E34" s="17"/>
      <c r="F34" s="205"/>
      <c r="G34" s="206"/>
      <c r="H34" s="17"/>
      <c r="I34" s="205"/>
      <c r="J34" s="206"/>
      <c r="K34" s="109"/>
      <c r="L34" s="206"/>
      <c r="M34" s="109"/>
      <c r="N34" s="207"/>
      <c r="O34" s="111"/>
      <c r="P34" s="205"/>
      <c r="Q34" s="206"/>
      <c r="R34" s="52"/>
      <c r="S34" s="208"/>
      <c r="T34" s="209"/>
      <c r="U34" s="210"/>
      <c r="V34" s="90"/>
      <c r="W34" s="12"/>
      <c r="X34" s="12"/>
      <c r="Y34" s="12"/>
      <c r="Z34" s="12"/>
    </row>
    <row r="35" spans="1:26" s="13" customFormat="1" ht="15.75">
      <c r="A35" s="103"/>
      <c r="B35" s="162" t="s">
        <v>68</v>
      </c>
      <c r="C35" s="163"/>
      <c r="D35" s="164"/>
      <c r="E35" s="17"/>
      <c r="F35" s="165">
        <f>+IF($P$2=0,$P35,0)</f>
        <v>0</v>
      </c>
      <c r="G35" s="166">
        <f>+IF($P$2=0,$Q35,0)</f>
        <v>0</v>
      </c>
      <c r="H35" s="17"/>
      <c r="I35" s="165">
        <f>+IF(OR($P$2=98,$P$2=42,$P$2=96,$P$2=97),$P35,0)</f>
        <v>0</v>
      </c>
      <c r="J35" s="166">
        <f>+IF(OR($P$2=98,$P$2=42,$P$2=96,$P$2=97),$Q35,0)</f>
        <v>0</v>
      </c>
      <c r="K35" s="109"/>
      <c r="L35" s="166">
        <f>+IF($P$2=33,$Q35,0)</f>
        <v>0</v>
      </c>
      <c r="M35" s="109"/>
      <c r="N35" s="167">
        <f t="shared" ref="N35:N40" si="6">+ROUND(+G35+J35+L35,0)</f>
        <v>0</v>
      </c>
      <c r="O35" s="111"/>
      <c r="P35" s="165">
        <f>+ROUND(+[1]OTCHET!E121+[1]OTCHET!E119,0)</f>
        <v>0</v>
      </c>
      <c r="Q35" s="166">
        <f>+ROUND(+[1]OTCHET!F121+[1]OTCHET!F119,0)</f>
        <v>0</v>
      </c>
      <c r="R35" s="52"/>
      <c r="S35" s="168" t="s">
        <v>69</v>
      </c>
      <c r="T35" s="169"/>
      <c r="U35" s="170"/>
      <c r="V35" s="90"/>
      <c r="W35" s="12"/>
      <c r="X35" s="12"/>
      <c r="Y35" s="12"/>
      <c r="Z35" s="12"/>
    </row>
    <row r="36" spans="1:26" s="13" customFormat="1" ht="15.75">
      <c r="A36" s="103"/>
      <c r="B36" s="211" t="s">
        <v>70</v>
      </c>
      <c r="C36" s="212"/>
      <c r="D36" s="213"/>
      <c r="E36" s="17"/>
      <c r="F36" s="214">
        <f>+IF($P$2=0,$P36,0)</f>
        <v>0</v>
      </c>
      <c r="G36" s="215">
        <f>+IF($P$2=0,$Q36,0)</f>
        <v>0</v>
      </c>
      <c r="H36" s="17"/>
      <c r="I36" s="214">
        <f>+IF(OR($P$2=98,$P$2=42,$P$2=96,$P$2=97),$P36,0)</f>
        <v>0</v>
      </c>
      <c r="J36" s="215">
        <f>+IF(OR($P$2=98,$P$2=42,$P$2=96,$P$2=97),$Q36,0)</f>
        <v>0</v>
      </c>
      <c r="K36" s="109"/>
      <c r="L36" s="215">
        <f>+IF($P$2=33,$Q36,0)</f>
        <v>0</v>
      </c>
      <c r="M36" s="109"/>
      <c r="N36" s="216">
        <f t="shared" si="6"/>
        <v>0</v>
      </c>
      <c r="O36" s="111"/>
      <c r="P36" s="214">
        <f>+ROUND([1]OTCHET!E122,0)</f>
        <v>0</v>
      </c>
      <c r="Q36" s="215">
        <f>+ROUND([1]OTCHET!F122,0)</f>
        <v>0</v>
      </c>
      <c r="R36" s="52"/>
      <c r="S36" s="217" t="s">
        <v>71</v>
      </c>
      <c r="T36" s="218"/>
      <c r="U36" s="219"/>
      <c r="V36" s="90"/>
      <c r="W36" s="12"/>
      <c r="X36" s="12"/>
      <c r="Y36" s="12"/>
      <c r="Z36" s="12"/>
    </row>
    <row r="37" spans="1:26" s="13" customFormat="1" ht="15.75">
      <c r="A37" s="103"/>
      <c r="B37" s="220" t="s">
        <v>72</v>
      </c>
      <c r="C37" s="221"/>
      <c r="D37" s="222"/>
      <c r="E37" s="17"/>
      <c r="F37" s="223">
        <f>+IF($P$2=0,$P37,0)</f>
        <v>0</v>
      </c>
      <c r="G37" s="224">
        <f>+IF($P$2=0,$Q37,0)</f>
        <v>0</v>
      </c>
      <c r="H37" s="17"/>
      <c r="I37" s="223">
        <f>+IF(OR($P$2=98,$P$2=42,$P$2=96,$P$2=97),$P37,0)</f>
        <v>0</v>
      </c>
      <c r="J37" s="224">
        <f>+IF(OR($P$2=98,$P$2=42,$P$2=96,$P$2=97),$Q37,0)</f>
        <v>0</v>
      </c>
      <c r="K37" s="109"/>
      <c r="L37" s="224">
        <f>+IF($P$2=33,$Q37,0)</f>
        <v>0</v>
      </c>
      <c r="M37" s="109"/>
      <c r="N37" s="225">
        <f t="shared" si="6"/>
        <v>0</v>
      </c>
      <c r="O37" s="111"/>
      <c r="P37" s="223">
        <f>+ROUND([1]OTCHET!E123,0)</f>
        <v>0</v>
      </c>
      <c r="Q37" s="224">
        <f>+ROUND([1]OTCHET!F123,0)</f>
        <v>0</v>
      </c>
      <c r="R37" s="52"/>
      <c r="S37" s="226" t="s">
        <v>73</v>
      </c>
      <c r="T37" s="227"/>
      <c r="U37" s="228"/>
      <c r="V37" s="90"/>
      <c r="W37" s="12"/>
      <c r="X37" s="12"/>
      <c r="Y37" s="12"/>
      <c r="Z37" s="12"/>
    </row>
    <row r="38" spans="1:26" s="13" customFormat="1" ht="15.75">
      <c r="A38" s="103"/>
      <c r="B38" s="229" t="s">
        <v>74</v>
      </c>
      <c r="C38" s="230"/>
      <c r="D38" s="231"/>
      <c r="E38" s="17"/>
      <c r="F38" s="232">
        <f>+IF($P$2=0,$P38,0)</f>
        <v>0</v>
      </c>
      <c r="G38" s="233">
        <f>+IF($P$2=0,$Q38,0)</f>
        <v>0</v>
      </c>
      <c r="H38" s="17"/>
      <c r="I38" s="232">
        <f>+IF(OR($P$2=98,$P$2=42,$P$2=96,$P$2=97),$P38,0)</f>
        <v>0</v>
      </c>
      <c r="J38" s="233">
        <f>+IF(OR($P$2=98,$P$2=42,$P$2=96,$P$2=97),$Q38,0)</f>
        <v>0</v>
      </c>
      <c r="K38" s="109"/>
      <c r="L38" s="233">
        <f>+IF($P$2=33,$Q38,0)</f>
        <v>0</v>
      </c>
      <c r="M38" s="109"/>
      <c r="N38" s="234">
        <f t="shared" si="6"/>
        <v>0</v>
      </c>
      <c r="O38" s="111"/>
      <c r="P38" s="232">
        <f>+ROUND([1]OTCHET!E124,0)</f>
        <v>0</v>
      </c>
      <c r="Q38" s="233">
        <f>+ROUND([1]OTCHET!F124,0)</f>
        <v>0</v>
      </c>
      <c r="R38" s="52"/>
      <c r="S38" s="235" t="s">
        <v>75</v>
      </c>
      <c r="T38" s="236"/>
      <c r="U38" s="237"/>
      <c r="V38" s="90"/>
      <c r="W38" s="12"/>
      <c r="X38" s="12"/>
      <c r="Y38" s="12"/>
      <c r="Z38" s="12"/>
    </row>
    <row r="39" spans="1:26" s="13" customFormat="1" ht="6" customHeight="1">
      <c r="A39" s="103"/>
      <c r="B39" s="238"/>
      <c r="C39" s="239"/>
      <c r="D39" s="240"/>
      <c r="E39" s="17"/>
      <c r="F39" s="115"/>
      <c r="G39" s="116"/>
      <c r="H39" s="17"/>
      <c r="I39" s="115"/>
      <c r="J39" s="116"/>
      <c r="K39" s="109"/>
      <c r="L39" s="116"/>
      <c r="M39" s="109"/>
      <c r="N39" s="175"/>
      <c r="O39" s="111"/>
      <c r="P39" s="115"/>
      <c r="Q39" s="116"/>
      <c r="R39" s="52"/>
      <c r="S39" s="241"/>
      <c r="T39" s="242"/>
      <c r="U39" s="243"/>
      <c r="V39" s="90"/>
      <c r="W39" s="12"/>
      <c r="X39" s="12"/>
      <c r="Y39" s="12"/>
      <c r="Z39" s="12"/>
    </row>
    <row r="40" spans="1:26" s="13" customFormat="1" ht="15.75">
      <c r="A40" s="103"/>
      <c r="B40" s="162" t="s">
        <v>76</v>
      </c>
      <c r="C40" s="163"/>
      <c r="D40" s="164"/>
      <c r="E40" s="17"/>
      <c r="F40" s="165">
        <f>+IF($P$2=0,$P40,0)</f>
        <v>0</v>
      </c>
      <c r="G40" s="166">
        <f>+IF($P$2=0,$Q40,0)</f>
        <v>0</v>
      </c>
      <c r="H40" s="17"/>
      <c r="I40" s="165">
        <f>+IF(OR($P$2=98,$P$2=42,$P$2=96,$P$2=97),$P40,0)</f>
        <v>0</v>
      </c>
      <c r="J40" s="166">
        <f>+IF(OR($P$2=98,$P$2=42,$P$2=96,$P$2=97),$Q40,0)</f>
        <v>0</v>
      </c>
      <c r="K40" s="109"/>
      <c r="L40" s="166">
        <f>+IF($P$2=33,$Q40,0)</f>
        <v>0</v>
      </c>
      <c r="M40" s="109"/>
      <c r="N40" s="167">
        <f t="shared" si="6"/>
        <v>0</v>
      </c>
      <c r="O40" s="111"/>
      <c r="P40" s="165">
        <f>+ROUND([1]OTCHET!E117+[1]OTCHET!E118,0)</f>
        <v>0</v>
      </c>
      <c r="Q40" s="166">
        <f>+ROUND([1]OTCHET!F117+[1]OTCHET!F118,0)</f>
        <v>0</v>
      </c>
      <c r="R40" s="52"/>
      <c r="S40" s="168" t="s">
        <v>77</v>
      </c>
      <c r="T40" s="169"/>
      <c r="U40" s="170"/>
      <c r="V40" s="90"/>
      <c r="W40" s="12"/>
      <c r="X40" s="12"/>
      <c r="Y40" s="12"/>
      <c r="Z40" s="12"/>
    </row>
    <row r="41" spans="1:26" s="13" customFormat="1" ht="15.75">
      <c r="A41" s="103"/>
      <c r="B41" s="112" t="s">
        <v>78</v>
      </c>
      <c r="C41" s="113"/>
      <c r="D41" s="114"/>
      <c r="E41" s="17"/>
      <c r="F41" s="107"/>
      <c r="G41" s="108"/>
      <c r="H41" s="17"/>
      <c r="I41" s="107"/>
      <c r="J41" s="108"/>
      <c r="K41" s="109"/>
      <c r="L41" s="108"/>
      <c r="M41" s="109"/>
      <c r="N41" s="171"/>
      <c r="O41" s="111"/>
      <c r="P41" s="107"/>
      <c r="Q41" s="108"/>
      <c r="R41" s="52"/>
      <c r="S41" s="112" t="s">
        <v>78</v>
      </c>
      <c r="T41" s="113"/>
      <c r="U41" s="114"/>
      <c r="V41" s="90"/>
      <c r="W41" s="12"/>
      <c r="X41" s="12"/>
      <c r="Y41" s="12"/>
      <c r="Z41" s="12"/>
    </row>
    <row r="42" spans="1:26" s="13" customFormat="1" ht="15.75">
      <c r="A42" s="103"/>
      <c r="B42" s="118" t="s">
        <v>79</v>
      </c>
      <c r="C42" s="119"/>
      <c r="D42" s="120"/>
      <c r="E42" s="17"/>
      <c r="F42" s="121">
        <f>+IF($P$2=0,$P42,0)</f>
        <v>0</v>
      </c>
      <c r="G42" s="122">
        <f>+IF($P$2=0,$Q42,0)</f>
        <v>0</v>
      </c>
      <c r="H42" s="17"/>
      <c r="I42" s="121">
        <f>+IF(OR($P$2=98,$P$2=42,$P$2=96,$P$2=97),$P42,0)</f>
        <v>0</v>
      </c>
      <c r="J42" s="122">
        <f>+IF(OR($P$2=98,$P$2=42,$P$2=96,$P$2=97),$Q42,0)</f>
        <v>0</v>
      </c>
      <c r="K42" s="109"/>
      <c r="L42" s="122">
        <f>+IF($P$2=33,$Q42,0)</f>
        <v>0</v>
      </c>
      <c r="M42" s="109"/>
      <c r="N42" s="123">
        <f>+ROUND(+G42+J42+L42,0)</f>
        <v>0</v>
      </c>
      <c r="O42" s="111"/>
      <c r="P42" s="121">
        <f>+ROUND([1]OTCHET!E143+[1]OTCHET!E144+[1]OTCHET!E161+[1]OTCHET!E162,0)</f>
        <v>0</v>
      </c>
      <c r="Q42" s="122">
        <f>+ROUND([1]OTCHET!F143+[1]OTCHET!F144+[1]OTCHET!F161+[1]OTCHET!F162,0)</f>
        <v>0</v>
      </c>
      <c r="R42" s="52"/>
      <c r="S42" s="126" t="s">
        <v>80</v>
      </c>
      <c r="T42" s="127"/>
      <c r="U42" s="128"/>
      <c r="V42" s="90"/>
      <c r="W42" s="12"/>
      <c r="X42" s="12"/>
      <c r="Y42" s="12"/>
      <c r="Z42" s="12"/>
    </row>
    <row r="43" spans="1:26" s="13" customFormat="1" ht="15.75">
      <c r="A43" s="103"/>
      <c r="B43" s="149" t="s">
        <v>81</v>
      </c>
      <c r="C43" s="150"/>
      <c r="D43" s="151"/>
      <c r="E43" s="17"/>
      <c r="F43" s="147">
        <f>+IF($P$2=0,$P43,0)</f>
        <v>0</v>
      </c>
      <c r="G43" s="148">
        <f>+IF($P$2=0,$Q43,0)</f>
        <v>0</v>
      </c>
      <c r="H43" s="17"/>
      <c r="I43" s="147">
        <f>+IF(OR($P$2=98,$P$2=42,$P$2=96,$P$2=97),$P43,0)</f>
        <v>0</v>
      </c>
      <c r="J43" s="148">
        <f>+IF(OR($P$2=98,$P$2=42,$P$2=96,$P$2=97),$Q43,0)</f>
        <v>0</v>
      </c>
      <c r="K43" s="109"/>
      <c r="L43" s="148">
        <f>+IF($P$2=33,$Q43,0)</f>
        <v>0</v>
      </c>
      <c r="M43" s="109"/>
      <c r="N43" s="134">
        <f>+ROUND(+G43+J43+L43,0)</f>
        <v>0</v>
      </c>
      <c r="O43" s="111"/>
      <c r="P43" s="147">
        <f>+ROUND(+SUM([1]OTCHET!E145:E150)+SUM([1]OTCHET!E163:E168),0)</f>
        <v>0</v>
      </c>
      <c r="Q43" s="148">
        <f>+ROUND(+SUM([1]OTCHET!F145:F150)+SUM([1]OTCHET!F163:F168),0)</f>
        <v>0</v>
      </c>
      <c r="R43" s="52"/>
      <c r="S43" s="152" t="s">
        <v>82</v>
      </c>
      <c r="T43" s="153"/>
      <c r="U43" s="154"/>
      <c r="V43" s="90"/>
      <c r="W43" s="12"/>
      <c r="X43" s="12"/>
      <c r="Y43" s="12"/>
      <c r="Z43" s="12"/>
    </row>
    <row r="44" spans="1:26" s="13" customFormat="1" ht="15.75">
      <c r="A44" s="103"/>
      <c r="B44" s="149" t="s">
        <v>83</v>
      </c>
      <c r="C44" s="150"/>
      <c r="D44" s="151"/>
      <c r="E44" s="17"/>
      <c r="F44" s="147">
        <f>+IF($P$2=0,$P44,0)</f>
        <v>0</v>
      </c>
      <c r="G44" s="148">
        <f>+IF($P$2=0,$Q44,0)</f>
        <v>0</v>
      </c>
      <c r="H44" s="17"/>
      <c r="I44" s="147">
        <f>+IF(OR($P$2=98,$P$2=42,$P$2=96,$P$2=97),$P44,0)</f>
        <v>0</v>
      </c>
      <c r="J44" s="148">
        <f>+IF(OR($P$2=98,$P$2=42,$P$2=96,$P$2=97),$Q44,0)</f>
        <v>0</v>
      </c>
      <c r="K44" s="109"/>
      <c r="L44" s="148">
        <f>+IF($P$2=33,$Q44,0)</f>
        <v>0</v>
      </c>
      <c r="M44" s="109"/>
      <c r="N44" s="134">
        <f>+ROUND(+G44+J44+L44,0)</f>
        <v>0</v>
      </c>
      <c r="O44" s="111"/>
      <c r="P44" s="147">
        <f>+ROUND([1]OTCHET!E151,0)</f>
        <v>0</v>
      </c>
      <c r="Q44" s="148">
        <f>+ROUND([1]OTCHET!F151,0)</f>
        <v>0</v>
      </c>
      <c r="R44" s="52"/>
      <c r="S44" s="152" t="s">
        <v>84</v>
      </c>
      <c r="T44" s="153"/>
      <c r="U44" s="154"/>
      <c r="V44" s="90"/>
      <c r="W44" s="12"/>
      <c r="X44" s="12"/>
      <c r="Y44" s="12"/>
      <c r="Z44" s="12"/>
    </row>
    <row r="45" spans="1:26" s="13" customFormat="1" ht="15.75">
      <c r="A45" s="103"/>
      <c r="B45" s="155" t="s">
        <v>85</v>
      </c>
      <c r="C45" s="156"/>
      <c r="D45" s="157"/>
      <c r="E45" s="17"/>
      <c r="F45" s="132">
        <f>+IF($P$2=0,$P45,0)</f>
        <v>0</v>
      </c>
      <c r="G45" s="133">
        <f>+IF($P$2=0,$Q45,0)</f>
        <v>0</v>
      </c>
      <c r="H45" s="17"/>
      <c r="I45" s="132">
        <f>+IF(OR($P$2=98,$P$2=42,$P$2=96,$P$2=97),$P45,0)</f>
        <v>0</v>
      </c>
      <c r="J45" s="133">
        <f>+IF(OR($P$2=98,$P$2=42,$P$2=96,$P$2=97),$Q45,0)</f>
        <v>0</v>
      </c>
      <c r="K45" s="109"/>
      <c r="L45" s="133">
        <f>+IF($P$2=33,$Q45,0)</f>
        <v>0</v>
      </c>
      <c r="M45" s="109"/>
      <c r="N45" s="158">
        <f>+ROUND(+G45+J45+L45,0)</f>
        <v>0</v>
      </c>
      <c r="O45" s="111"/>
      <c r="P45" s="132">
        <f>+ROUND([1]OTCHET!E139,0)</f>
        <v>0</v>
      </c>
      <c r="Q45" s="133">
        <f>+ROUND([1]OTCHET!F139,0)</f>
        <v>0</v>
      </c>
      <c r="R45" s="52"/>
      <c r="S45" s="159" t="s">
        <v>86</v>
      </c>
      <c r="T45" s="160"/>
      <c r="U45" s="161"/>
      <c r="V45" s="90"/>
      <c r="W45" s="12"/>
      <c r="X45" s="12"/>
      <c r="Y45" s="12"/>
      <c r="Z45" s="12"/>
    </row>
    <row r="46" spans="1:26" s="13" customFormat="1" ht="15.75">
      <c r="A46" s="103"/>
      <c r="B46" s="162" t="s">
        <v>87</v>
      </c>
      <c r="C46" s="163"/>
      <c r="D46" s="164"/>
      <c r="E46" s="17"/>
      <c r="F46" s="165">
        <f>+ROUND(+SUM(F42:F45),0)</f>
        <v>0</v>
      </c>
      <c r="G46" s="166">
        <f>+ROUND(+SUM(G42:G45),0)</f>
        <v>0</v>
      </c>
      <c r="H46" s="17"/>
      <c r="I46" s="165">
        <f>+ROUND(+SUM(I42:I45),0)</f>
        <v>0</v>
      </c>
      <c r="J46" s="166">
        <f>+ROUND(+SUM(J42:J45),0)</f>
        <v>0</v>
      </c>
      <c r="K46" s="109"/>
      <c r="L46" s="166">
        <f>+ROUND(+SUM(L42:L45),0)</f>
        <v>0</v>
      </c>
      <c r="M46" s="109"/>
      <c r="N46" s="167">
        <f>+ROUND(+SUM(N42:N45),0)</f>
        <v>0</v>
      </c>
      <c r="O46" s="111"/>
      <c r="P46" s="165">
        <f>+ROUND(+SUM(P42:P45),0)</f>
        <v>0</v>
      </c>
      <c r="Q46" s="166">
        <f>+ROUND(+SUM(Q42:Q45),0)</f>
        <v>0</v>
      </c>
      <c r="R46" s="52"/>
      <c r="S46" s="168" t="s">
        <v>88</v>
      </c>
      <c r="T46" s="169"/>
      <c r="U46" s="170"/>
      <c r="V46" s="90"/>
      <c r="W46" s="12"/>
      <c r="X46" s="12"/>
      <c r="Y46" s="12"/>
      <c r="Z46" s="12"/>
    </row>
    <row r="47" spans="1:26" s="13" customFormat="1" ht="6" customHeight="1">
      <c r="A47" s="103"/>
      <c r="B47" s="244"/>
      <c r="C47" s="173"/>
      <c r="D47" s="174"/>
      <c r="E47" s="17"/>
      <c r="F47" s="121"/>
      <c r="G47" s="122"/>
      <c r="H47" s="17"/>
      <c r="I47" s="121"/>
      <c r="J47" s="122"/>
      <c r="K47" s="109"/>
      <c r="L47" s="122"/>
      <c r="M47" s="109"/>
      <c r="N47" s="123"/>
      <c r="O47" s="111"/>
      <c r="P47" s="121"/>
      <c r="Q47" s="122"/>
      <c r="R47" s="52"/>
      <c r="S47" s="245"/>
      <c r="T47" s="246"/>
      <c r="U47" s="247"/>
      <c r="V47" s="90"/>
      <c r="W47" s="12"/>
      <c r="X47" s="12"/>
      <c r="Y47" s="12"/>
      <c r="Z47" s="12"/>
    </row>
    <row r="48" spans="1:26" s="13" customFormat="1" ht="16.5" thickBot="1">
      <c r="A48" s="103"/>
      <c r="B48" s="248" t="s">
        <v>89</v>
      </c>
      <c r="C48" s="249"/>
      <c r="D48" s="250"/>
      <c r="E48" s="17"/>
      <c r="F48" s="251">
        <f>+ROUND(F23+F28+F35+F40+F46,0)</f>
        <v>0</v>
      </c>
      <c r="G48" s="252">
        <f>+ROUND(G23+G28+G35+G40+G46,0)</f>
        <v>0</v>
      </c>
      <c r="H48" s="17"/>
      <c r="I48" s="251">
        <f>+ROUND(I23+I28+I35+I40+I46,0)</f>
        <v>0</v>
      </c>
      <c r="J48" s="252">
        <f>+ROUND(J23+J28+J35+J40+J46,0)</f>
        <v>0</v>
      </c>
      <c r="K48" s="109"/>
      <c r="L48" s="252">
        <f>+ROUND(L23+L28+L35+L40+L46,0)</f>
        <v>0</v>
      </c>
      <c r="M48" s="109"/>
      <c r="N48" s="253">
        <f>+ROUND(N23+N28+N35+N40+N46,0)</f>
        <v>0</v>
      </c>
      <c r="O48" s="254"/>
      <c r="P48" s="251">
        <f>+ROUND(P23+P28+P35+P40+P46,0)</f>
        <v>0</v>
      </c>
      <c r="Q48" s="252">
        <f>+ROUND(Q23+Q28+Q35+Q40+Q46,0)</f>
        <v>0</v>
      </c>
      <c r="R48" s="52"/>
      <c r="S48" s="255" t="s">
        <v>90</v>
      </c>
      <c r="T48" s="256"/>
      <c r="U48" s="257"/>
      <c r="V48" s="90"/>
      <c r="W48" s="12"/>
      <c r="X48" s="12"/>
      <c r="Y48" s="12"/>
      <c r="Z48" s="12"/>
    </row>
    <row r="49" spans="1:26" s="13" customFormat="1" ht="15.75">
      <c r="A49" s="103"/>
      <c r="B49" s="104" t="s">
        <v>91</v>
      </c>
      <c r="C49" s="105"/>
      <c r="D49" s="106"/>
      <c r="E49" s="17"/>
      <c r="F49" s="115"/>
      <c r="G49" s="116"/>
      <c r="H49" s="17"/>
      <c r="I49" s="115"/>
      <c r="J49" s="116"/>
      <c r="K49" s="109"/>
      <c r="L49" s="116"/>
      <c r="M49" s="109"/>
      <c r="N49" s="175"/>
      <c r="O49" s="111"/>
      <c r="P49" s="115"/>
      <c r="Q49" s="116"/>
      <c r="R49" s="52"/>
      <c r="S49" s="104" t="s">
        <v>91</v>
      </c>
      <c r="T49" s="105"/>
      <c r="U49" s="106"/>
      <c r="V49" s="90"/>
      <c r="W49" s="12"/>
      <c r="X49" s="12"/>
      <c r="Y49" s="12"/>
      <c r="Z49" s="12"/>
    </row>
    <row r="50" spans="1:26" s="13" customFormat="1" ht="15.75">
      <c r="A50" s="103"/>
      <c r="B50" s="112" t="s">
        <v>92</v>
      </c>
      <c r="C50" s="113"/>
      <c r="D50" s="114"/>
      <c r="E50" s="258"/>
      <c r="F50" s="115"/>
      <c r="G50" s="116"/>
      <c r="H50" s="17"/>
      <c r="I50" s="115"/>
      <c r="J50" s="116"/>
      <c r="K50" s="109"/>
      <c r="L50" s="116"/>
      <c r="M50" s="109"/>
      <c r="N50" s="175"/>
      <c r="O50" s="111"/>
      <c r="P50" s="115"/>
      <c r="Q50" s="116"/>
      <c r="R50" s="52"/>
      <c r="S50" s="112" t="s">
        <v>92</v>
      </c>
      <c r="T50" s="113"/>
      <c r="U50" s="114"/>
      <c r="V50" s="90"/>
      <c r="W50" s="12"/>
      <c r="X50" s="12"/>
      <c r="Y50" s="12"/>
      <c r="Z50" s="12"/>
    </row>
    <row r="51" spans="1:26" s="13" customFormat="1" ht="15.75">
      <c r="A51" s="103"/>
      <c r="B51" s="118" t="s">
        <v>93</v>
      </c>
      <c r="C51" s="119"/>
      <c r="D51" s="120"/>
      <c r="E51" s="258"/>
      <c r="F51" s="115">
        <f>+IF($P$2=0,$P51,0)</f>
        <v>0</v>
      </c>
      <c r="G51" s="116">
        <f>+IF($P$2=0,$Q51,0)</f>
        <v>0</v>
      </c>
      <c r="H51" s="17"/>
      <c r="I51" s="115">
        <f>+IF(OR($P$2=98,$P$2=42,$P$2=96,$P$2=97),$P51,0)</f>
        <v>0</v>
      </c>
      <c r="J51" s="116">
        <f>+IF(OR($P$2=98,$P$2=42,$P$2=96,$P$2=97),$Q51,0)</f>
        <v>0</v>
      </c>
      <c r="K51" s="109"/>
      <c r="L51" s="116">
        <f>+IF($P$2=33,$Q51,0)</f>
        <v>0</v>
      </c>
      <c r="M51" s="109"/>
      <c r="N51" s="175">
        <f>+ROUND(+G51+J51+L51,0)</f>
        <v>0</v>
      </c>
      <c r="O51" s="111"/>
      <c r="P51" s="115">
        <f>+ROUND([1]OTCHET!E205-SUM([1]OTCHET!E217:E219)+[1]OTCHET!E271+IF(+OR([1]OTCHET!$F$12="5500",[1]OTCHET!$F$12="5600"),0,+[1]OTCHET!E297),0)</f>
        <v>0</v>
      </c>
      <c r="Q51" s="116">
        <f>+ROUND([1]OTCHET!F205-SUM([1]OTCHET!F217:F219)+[1]OTCHET!F271+IF(+OR([1]OTCHET!$F$12="5500",[1]OTCHET!$F$12="5600"),0,+[1]OTCHET!F297),0)</f>
        <v>0</v>
      </c>
      <c r="R51" s="52"/>
      <c r="S51" s="126" t="s">
        <v>94</v>
      </c>
      <c r="T51" s="127"/>
      <c r="U51" s="128"/>
      <c r="V51" s="90"/>
      <c r="W51" s="12"/>
      <c r="X51" s="12"/>
      <c r="Y51" s="12"/>
      <c r="Z51" s="12"/>
    </row>
    <row r="52" spans="1:26" s="13" customFormat="1" ht="15.75">
      <c r="A52" s="103"/>
      <c r="B52" s="149" t="s">
        <v>95</v>
      </c>
      <c r="C52" s="150"/>
      <c r="D52" s="151"/>
      <c r="E52" s="17"/>
      <c r="F52" s="132">
        <f>+IF($P$2=0,$P52,0)</f>
        <v>0</v>
      </c>
      <c r="G52" s="133">
        <f>+IF($P$2=0,$Q52,0)</f>
        <v>0</v>
      </c>
      <c r="H52" s="17"/>
      <c r="I52" s="132">
        <f>+IF(OR($P$2=98,$P$2=42,$P$2=96,$P$2=97),$P52,0)</f>
        <v>0</v>
      </c>
      <c r="J52" s="133">
        <f>+IF(OR($P$2=98,$P$2=42,$P$2=96,$P$2=97),$Q52,0)</f>
        <v>0</v>
      </c>
      <c r="K52" s="109"/>
      <c r="L52" s="133">
        <f>+IF($P$2=33,$Q52,0)</f>
        <v>0</v>
      </c>
      <c r="M52" s="109"/>
      <c r="N52" s="158">
        <f>+ROUND(+G52+J52+L52,0)</f>
        <v>0</v>
      </c>
      <c r="O52" s="111"/>
      <c r="P52" s="132">
        <f>+ROUND(+SUM([1]OTCHET!E217:E219),0)</f>
        <v>0</v>
      </c>
      <c r="Q52" s="133">
        <f>+ROUND(+SUM([1]OTCHET!F217:F219),0)</f>
        <v>0</v>
      </c>
      <c r="R52" s="52"/>
      <c r="S52" s="152" t="s">
        <v>96</v>
      </c>
      <c r="T52" s="153"/>
      <c r="U52" s="154"/>
      <c r="V52" s="90"/>
      <c r="W52" s="12"/>
      <c r="X52" s="12"/>
      <c r="Y52" s="12"/>
      <c r="Z52" s="12"/>
    </row>
    <row r="53" spans="1:26" s="13" customFormat="1" ht="15.75">
      <c r="A53" s="103"/>
      <c r="B53" s="149" t="s">
        <v>97</v>
      </c>
      <c r="C53" s="150"/>
      <c r="D53" s="151"/>
      <c r="E53" s="17"/>
      <c r="F53" s="132">
        <f>+IF($P$2=0,$P53,0)</f>
        <v>0</v>
      </c>
      <c r="G53" s="133">
        <f>+IF($P$2=0,$Q53,0)</f>
        <v>0</v>
      </c>
      <c r="H53" s="17"/>
      <c r="I53" s="132">
        <f>+IF(OR($P$2=98,$P$2=42,$P$2=96,$P$2=97),$P53,0)</f>
        <v>0</v>
      </c>
      <c r="J53" s="133">
        <f>+IF(OR($P$2=98,$P$2=42,$P$2=96,$P$2=97),$Q53,0)</f>
        <v>0</v>
      </c>
      <c r="K53" s="109"/>
      <c r="L53" s="133">
        <f>+IF($P$2=33,$Q53,0)</f>
        <v>0</v>
      </c>
      <c r="M53" s="109"/>
      <c r="N53" s="158">
        <f>+ROUND(+G53+J53+L53,0)</f>
        <v>0</v>
      </c>
      <c r="O53" s="111"/>
      <c r="P53" s="132">
        <f>+ROUND([1]OTCHET!E223,0)</f>
        <v>0</v>
      </c>
      <c r="Q53" s="133">
        <f>+ROUND([1]OTCHET!F223,0)</f>
        <v>0</v>
      </c>
      <c r="R53" s="52"/>
      <c r="S53" s="152" t="s">
        <v>98</v>
      </c>
      <c r="T53" s="153"/>
      <c r="U53" s="154"/>
      <c r="V53" s="90"/>
      <c r="W53" s="12"/>
      <c r="X53" s="12"/>
      <c r="Y53" s="12"/>
      <c r="Z53" s="12"/>
    </row>
    <row r="54" spans="1:26" s="13" customFormat="1" ht="15.75">
      <c r="A54" s="103"/>
      <c r="B54" s="149" t="s">
        <v>99</v>
      </c>
      <c r="C54" s="150"/>
      <c r="D54" s="151"/>
      <c r="E54" s="17"/>
      <c r="F54" s="132">
        <f>+IF($P$2=0,$P54,0)</f>
        <v>0</v>
      </c>
      <c r="G54" s="133">
        <f>+IF($P$2=0,$Q54,0)</f>
        <v>0</v>
      </c>
      <c r="H54" s="17"/>
      <c r="I54" s="132">
        <f>+IF(OR($P$2=98,$P$2=42,$P$2=96,$P$2=97),$P54,0)</f>
        <v>0</v>
      </c>
      <c r="J54" s="133">
        <f>+IF(OR($P$2=98,$P$2=42,$P$2=96,$P$2=97),$Q54,0)</f>
        <v>0</v>
      </c>
      <c r="K54" s="109"/>
      <c r="L54" s="133">
        <f>+IF($P$2=33,$Q54,0)</f>
        <v>0</v>
      </c>
      <c r="M54" s="109"/>
      <c r="N54" s="158">
        <f>+ROUND(+G54+J54+L54,0)</f>
        <v>0</v>
      </c>
      <c r="O54" s="111"/>
      <c r="P54" s="132">
        <f>+ROUND([1]OTCHET!E187+[1]OTCHET!E190,0)</f>
        <v>0</v>
      </c>
      <c r="Q54" s="133">
        <f>+ROUND([1]OTCHET!F187+[1]OTCHET!F190,0)</f>
        <v>0</v>
      </c>
      <c r="R54" s="52"/>
      <c r="S54" s="152" t="s">
        <v>100</v>
      </c>
      <c r="T54" s="153"/>
      <c r="U54" s="154"/>
      <c r="V54" s="90"/>
      <c r="W54" s="12"/>
      <c r="X54" s="12"/>
      <c r="Y54" s="12"/>
      <c r="Z54" s="12"/>
    </row>
    <row r="55" spans="1:26" s="13" customFormat="1" ht="15.75">
      <c r="A55" s="103"/>
      <c r="B55" s="155" t="s">
        <v>101</v>
      </c>
      <c r="C55" s="156"/>
      <c r="D55" s="157"/>
      <c r="E55" s="17"/>
      <c r="F55" s="132">
        <f>+IF($P$2=0,$P55,0)</f>
        <v>0</v>
      </c>
      <c r="G55" s="133">
        <f>+IF($P$2=0,$Q55,0)</f>
        <v>0</v>
      </c>
      <c r="H55" s="17"/>
      <c r="I55" s="132">
        <f>+IF(OR($P$2=98,$P$2=42,$P$2=96,$P$2=97),$P55,0)</f>
        <v>0</v>
      </c>
      <c r="J55" s="133">
        <f>+IF(OR($P$2=98,$P$2=42,$P$2=96,$P$2=97),$Q55,0)</f>
        <v>0</v>
      </c>
      <c r="K55" s="109"/>
      <c r="L55" s="133">
        <f>+IF($P$2=33,$Q55,0)</f>
        <v>0</v>
      </c>
      <c r="M55" s="109"/>
      <c r="N55" s="158">
        <f>+ROUND(+G55+J55+L55,0)</f>
        <v>0</v>
      </c>
      <c r="O55" s="111"/>
      <c r="P55" s="132">
        <f>+ROUND([1]OTCHET!E196+[1]OTCHET!E204,0)</f>
        <v>0</v>
      </c>
      <c r="Q55" s="133">
        <f>+ROUND([1]OTCHET!F196+[1]OTCHET!F204,0)</f>
        <v>0</v>
      </c>
      <c r="R55" s="52"/>
      <c r="S55" s="159" t="s">
        <v>102</v>
      </c>
      <c r="T55" s="160"/>
      <c r="U55" s="161"/>
      <c r="V55" s="90"/>
      <c r="W55" s="12"/>
      <c r="X55" s="12"/>
      <c r="Y55" s="12"/>
      <c r="Z55" s="12"/>
    </row>
    <row r="56" spans="1:26" s="13" customFormat="1" ht="15.75">
      <c r="A56" s="103"/>
      <c r="B56" s="259" t="s">
        <v>103</v>
      </c>
      <c r="C56" s="260"/>
      <c r="D56" s="261"/>
      <c r="E56" s="17"/>
      <c r="F56" s="262">
        <f>+ROUND(+SUM(F51:F55),0)</f>
        <v>0</v>
      </c>
      <c r="G56" s="263">
        <f>+ROUND(+SUM(G51:G55),0)</f>
        <v>0</v>
      </c>
      <c r="H56" s="17"/>
      <c r="I56" s="262">
        <f>+ROUND(+SUM(I51:I55),0)</f>
        <v>0</v>
      </c>
      <c r="J56" s="263">
        <f>+ROUND(+SUM(J51:J55),0)</f>
        <v>0</v>
      </c>
      <c r="K56" s="109"/>
      <c r="L56" s="263">
        <f>+ROUND(+SUM(L51:L55),0)</f>
        <v>0</v>
      </c>
      <c r="M56" s="109"/>
      <c r="N56" s="264">
        <f>+ROUND(+SUM(N51:N55),0)</f>
        <v>0</v>
      </c>
      <c r="O56" s="111"/>
      <c r="P56" s="262">
        <f>+ROUND(+SUM(P51:P55),0)</f>
        <v>0</v>
      </c>
      <c r="Q56" s="263">
        <f>+ROUND(+SUM(Q51:Q55),0)</f>
        <v>0</v>
      </c>
      <c r="R56" s="52"/>
      <c r="S56" s="168" t="s">
        <v>104</v>
      </c>
      <c r="T56" s="169"/>
      <c r="U56" s="170"/>
      <c r="V56" s="90"/>
      <c r="W56" s="12"/>
      <c r="X56" s="12"/>
      <c r="Y56" s="12"/>
      <c r="Z56" s="12"/>
    </row>
    <row r="57" spans="1:26" s="13" customFormat="1" ht="15.75">
      <c r="A57" s="103"/>
      <c r="B57" s="112" t="s">
        <v>105</v>
      </c>
      <c r="C57" s="113"/>
      <c r="D57" s="114"/>
      <c r="E57" s="258"/>
      <c r="F57" s="115"/>
      <c r="G57" s="116"/>
      <c r="H57" s="17"/>
      <c r="I57" s="115"/>
      <c r="J57" s="116"/>
      <c r="K57" s="109"/>
      <c r="L57" s="116"/>
      <c r="M57" s="109"/>
      <c r="N57" s="175"/>
      <c r="O57" s="111"/>
      <c r="P57" s="115"/>
      <c r="Q57" s="116"/>
      <c r="R57" s="52"/>
      <c r="S57" s="112" t="s">
        <v>105</v>
      </c>
      <c r="T57" s="113"/>
      <c r="U57" s="114"/>
      <c r="V57" s="90"/>
      <c r="W57" s="12"/>
      <c r="X57" s="12"/>
      <c r="Y57" s="12"/>
      <c r="Z57" s="12"/>
    </row>
    <row r="58" spans="1:26" s="13" customFormat="1" ht="15.75">
      <c r="A58" s="103"/>
      <c r="B58" s="118" t="s">
        <v>106</v>
      </c>
      <c r="C58" s="119"/>
      <c r="D58" s="120"/>
      <c r="E58" s="258"/>
      <c r="F58" s="115">
        <f>+IF($P$2=0,$P58,0)</f>
        <v>0</v>
      </c>
      <c r="G58" s="116">
        <f>+IF($P$2=0,$Q58,0)</f>
        <v>0</v>
      </c>
      <c r="H58" s="17"/>
      <c r="I58" s="115">
        <f>+IF(OR($P$2=98,$P$2=42,$P$2=96,$P$2=97),$P58,0)</f>
        <v>0</v>
      </c>
      <c r="J58" s="116">
        <f>+IF(OR($P$2=98,$P$2=42,$P$2=96,$P$2=97),$Q58,0)</f>
        <v>0</v>
      </c>
      <c r="K58" s="109"/>
      <c r="L58" s="116">
        <f>+IF($P$2=33,$Q58,0)</f>
        <v>0</v>
      </c>
      <c r="M58" s="109"/>
      <c r="N58" s="175">
        <f>+ROUND(+G58+J58+L58,0)</f>
        <v>0</v>
      </c>
      <c r="O58" s="111"/>
      <c r="P58" s="115">
        <f>+ROUND([1]OTCHET!E287,0)</f>
        <v>0</v>
      </c>
      <c r="Q58" s="116">
        <f>+ROUND([1]OTCHET!F287,0)</f>
        <v>0</v>
      </c>
      <c r="R58" s="52"/>
      <c r="S58" s="126" t="s">
        <v>107</v>
      </c>
      <c r="T58" s="127"/>
      <c r="U58" s="128"/>
      <c r="V58" s="90"/>
      <c r="W58" s="12"/>
      <c r="X58" s="12"/>
      <c r="Y58" s="12"/>
      <c r="Z58" s="12"/>
    </row>
    <row r="59" spans="1:26" s="13" customFormat="1" ht="15.75">
      <c r="A59" s="103"/>
      <c r="B59" s="149" t="s">
        <v>108</v>
      </c>
      <c r="C59" s="150"/>
      <c r="D59" s="151"/>
      <c r="E59" s="17"/>
      <c r="F59" s="132">
        <f>+IF($P$2=0,$P59,0)</f>
        <v>0</v>
      </c>
      <c r="G59" s="133">
        <f>+IF($P$2=0,$Q59,0)</f>
        <v>0</v>
      </c>
      <c r="H59" s="17"/>
      <c r="I59" s="132">
        <f>+IF(OR($P$2=98,$P$2=42,$P$2=96,$P$2=97),$P59,0)</f>
        <v>0</v>
      </c>
      <c r="J59" s="133">
        <f>+IF(OR($P$2=98,$P$2=42,$P$2=96,$P$2=97),$Q59,0)</f>
        <v>0</v>
      </c>
      <c r="K59" s="109"/>
      <c r="L59" s="133">
        <f>+IF($P$2=33,$Q59,0)</f>
        <v>0</v>
      </c>
      <c r="M59" s="109"/>
      <c r="N59" s="158">
        <f>+ROUND(+G59+J59+L59,0)</f>
        <v>0</v>
      </c>
      <c r="O59" s="111"/>
      <c r="P59" s="132">
        <f>+ROUND(+[1]OTCHET!E275+[1]OTCHET!E276,0)</f>
        <v>0</v>
      </c>
      <c r="Q59" s="133">
        <f>+ROUND(+[1]OTCHET!F275+[1]OTCHET!F276,0)</f>
        <v>0</v>
      </c>
      <c r="R59" s="52"/>
      <c r="S59" s="152" t="s">
        <v>109</v>
      </c>
      <c r="T59" s="153"/>
      <c r="U59" s="154"/>
      <c r="V59" s="90"/>
      <c r="W59" s="12"/>
      <c r="X59" s="12"/>
      <c r="Y59" s="12"/>
      <c r="Z59" s="12"/>
    </row>
    <row r="60" spans="1:26" s="13" customFormat="1" ht="15.75">
      <c r="A60" s="103"/>
      <c r="B60" s="149" t="s">
        <v>110</v>
      </c>
      <c r="C60" s="150"/>
      <c r="D60" s="151"/>
      <c r="E60" s="17"/>
      <c r="F60" s="132">
        <f>+IF($P$2=0,$P60,0)</f>
        <v>0</v>
      </c>
      <c r="G60" s="133">
        <f>+IF($P$2=0,$Q60,0)</f>
        <v>0</v>
      </c>
      <c r="H60" s="17"/>
      <c r="I60" s="132">
        <f>+IF(OR($P$2=98,$P$2=42,$P$2=96,$P$2=97),$P60,0)</f>
        <v>0</v>
      </c>
      <c r="J60" s="133">
        <f>+IF(OR($P$2=98,$P$2=42,$P$2=96,$P$2=97),$Q60,0)</f>
        <v>0</v>
      </c>
      <c r="K60" s="109"/>
      <c r="L60" s="133">
        <f>+IF($P$2=33,$Q60,0)</f>
        <v>0</v>
      </c>
      <c r="M60" s="109"/>
      <c r="N60" s="158">
        <f>+ROUND(+G60+J60+L60,0)</f>
        <v>0</v>
      </c>
      <c r="O60" s="111"/>
      <c r="P60" s="132">
        <f>+ROUND([1]OTCHET!E284,0)</f>
        <v>0</v>
      </c>
      <c r="Q60" s="133">
        <f>+ROUND([1]OTCHET!F284,0)</f>
        <v>0</v>
      </c>
      <c r="R60" s="52"/>
      <c r="S60" s="152" t="s">
        <v>111</v>
      </c>
      <c r="T60" s="153"/>
      <c r="U60" s="154"/>
      <c r="V60" s="90"/>
      <c r="W60" s="12"/>
      <c r="X60" s="12"/>
      <c r="Y60" s="12"/>
      <c r="Z60" s="12"/>
    </row>
    <row r="61" spans="1:26" s="13" customFormat="1" ht="15.75">
      <c r="A61" s="103"/>
      <c r="B61" s="155" t="s">
        <v>112</v>
      </c>
      <c r="C61" s="156"/>
      <c r="D61" s="157"/>
      <c r="E61" s="17"/>
      <c r="F61" s="265">
        <f>+IF($P$2=0,$P61,0)</f>
        <v>0</v>
      </c>
      <c r="G61" s="266">
        <f>+IF($P$2=0,$Q61,0)</f>
        <v>0</v>
      </c>
      <c r="H61" s="17"/>
      <c r="I61" s="265">
        <f>+IF(OR($P$2=98,$P$2=42,$P$2=96,$P$2=97),$P61,0)</f>
        <v>0</v>
      </c>
      <c r="J61" s="266">
        <f>+IF(OR($P$2=98,$P$2=42,$P$2=96,$P$2=97),$Q61,0)</f>
        <v>0</v>
      </c>
      <c r="K61" s="109"/>
      <c r="L61" s="266">
        <f>+IF($P$2=33,$Q61,0)</f>
        <v>0</v>
      </c>
      <c r="M61" s="109"/>
      <c r="N61" s="267">
        <f>+ROUND(+G61+J61+L61,0)</f>
        <v>0</v>
      </c>
      <c r="O61" s="111"/>
      <c r="P61" s="265">
        <f>+ROUND([1]OTCHET!E293,0)</f>
        <v>0</v>
      </c>
      <c r="Q61" s="266">
        <f>+ROUND([1]OTCHET!F293,0)</f>
        <v>0</v>
      </c>
      <c r="R61" s="52"/>
      <c r="S61" s="159" t="s">
        <v>113</v>
      </c>
      <c r="T61" s="160"/>
      <c r="U61" s="161"/>
      <c r="V61" s="90"/>
      <c r="W61" s="12"/>
      <c r="X61" s="12"/>
      <c r="Y61" s="12"/>
      <c r="Z61" s="12"/>
    </row>
    <row r="62" spans="1:26" s="13" customFormat="1" ht="15.75">
      <c r="A62" s="103"/>
      <c r="B62" s="138" t="s">
        <v>114</v>
      </c>
      <c r="C62" s="268"/>
      <c r="D62" s="269"/>
      <c r="E62" s="17"/>
      <c r="F62" s="270">
        <f>+IF($P$2=0,$P62,0)</f>
        <v>0</v>
      </c>
      <c r="G62" s="271">
        <f>+IF($P$2=0,$Q62,0)</f>
        <v>0</v>
      </c>
      <c r="H62" s="17"/>
      <c r="I62" s="270">
        <f>+IF(OR($P$2=98,$P$2=42,$P$2=96,$P$2=97),$P62,0)</f>
        <v>0</v>
      </c>
      <c r="J62" s="271">
        <f>+IF(OR($P$2=98,$P$2=42,$P$2=96,$P$2=97),$Q62,0)</f>
        <v>0</v>
      </c>
      <c r="K62" s="109"/>
      <c r="L62" s="271">
        <f>+IF($P$2=33,$Q62,0)</f>
        <v>0</v>
      </c>
      <c r="M62" s="109"/>
      <c r="N62" s="272">
        <f>+ROUND(+G62+J62+L62,0)</f>
        <v>0</v>
      </c>
      <c r="O62" s="111"/>
      <c r="P62" s="270">
        <f>+ROUND([1]OTCHET!E296,0)</f>
        <v>0</v>
      </c>
      <c r="Q62" s="271">
        <f>+ROUND([1]OTCHET!F296,0)</f>
        <v>0</v>
      </c>
      <c r="R62" s="52"/>
      <c r="S62" s="273" t="s">
        <v>115</v>
      </c>
      <c r="T62" s="274"/>
      <c r="U62" s="275"/>
      <c r="V62" s="90"/>
      <c r="W62" s="12"/>
      <c r="X62" s="12"/>
      <c r="Y62" s="12"/>
      <c r="Z62" s="12"/>
    </row>
    <row r="63" spans="1:26" s="13" customFormat="1" ht="15.75">
      <c r="A63" s="103"/>
      <c r="B63" s="259" t="s">
        <v>116</v>
      </c>
      <c r="C63" s="260"/>
      <c r="D63" s="261"/>
      <c r="E63" s="17"/>
      <c r="F63" s="262">
        <f>+ROUND(+SUM(F58:F61),0)</f>
        <v>0</v>
      </c>
      <c r="G63" s="263">
        <f>+ROUND(+SUM(G58:G61),0)</f>
        <v>0</v>
      </c>
      <c r="H63" s="17"/>
      <c r="I63" s="262">
        <f>+ROUND(+SUM(I58:I61),0)</f>
        <v>0</v>
      </c>
      <c r="J63" s="263">
        <f>+ROUND(+SUM(J58:J61),0)</f>
        <v>0</v>
      </c>
      <c r="K63" s="109"/>
      <c r="L63" s="263">
        <f>+ROUND(+SUM(L58:L61),0)</f>
        <v>0</v>
      </c>
      <c r="M63" s="109"/>
      <c r="N63" s="264">
        <f>+ROUND(+SUM(N58:N61),0)</f>
        <v>0</v>
      </c>
      <c r="O63" s="111"/>
      <c r="P63" s="262">
        <f>+ROUND(+SUM(P58:P61),0)</f>
        <v>0</v>
      </c>
      <c r="Q63" s="263">
        <f>+ROUND(+SUM(Q58:Q61),0)</f>
        <v>0</v>
      </c>
      <c r="R63" s="52"/>
      <c r="S63" s="168" t="s">
        <v>117</v>
      </c>
      <c r="T63" s="169"/>
      <c r="U63" s="170"/>
      <c r="V63" s="90"/>
      <c r="W63" s="12"/>
      <c r="X63" s="12"/>
      <c r="Y63" s="12"/>
      <c r="Z63" s="12"/>
    </row>
    <row r="64" spans="1:26" s="13" customFormat="1" ht="15.75">
      <c r="A64" s="103"/>
      <c r="B64" s="112" t="s">
        <v>118</v>
      </c>
      <c r="C64" s="113"/>
      <c r="D64" s="114"/>
      <c r="E64" s="258"/>
      <c r="F64" s="132"/>
      <c r="G64" s="133"/>
      <c r="H64" s="17"/>
      <c r="I64" s="132"/>
      <c r="J64" s="133"/>
      <c r="K64" s="109"/>
      <c r="L64" s="133"/>
      <c r="M64" s="109"/>
      <c r="N64" s="158"/>
      <c r="O64" s="111"/>
      <c r="P64" s="132"/>
      <c r="Q64" s="133"/>
      <c r="R64" s="52"/>
      <c r="S64" s="112" t="s">
        <v>118</v>
      </c>
      <c r="T64" s="113"/>
      <c r="U64" s="114"/>
      <c r="V64" s="90"/>
      <c r="W64" s="12"/>
      <c r="X64" s="12"/>
      <c r="Y64" s="12"/>
      <c r="Z64" s="12"/>
    </row>
    <row r="65" spans="1:26" s="13" customFormat="1" ht="15.75">
      <c r="A65" s="103"/>
      <c r="B65" s="118" t="s">
        <v>119</v>
      </c>
      <c r="C65" s="119"/>
      <c r="D65" s="120"/>
      <c r="E65" s="258"/>
      <c r="F65" s="115">
        <f>+IF($P$2=0,$P65,0)</f>
        <v>0</v>
      </c>
      <c r="G65" s="116">
        <f>+IF($P$2=0,$Q65,0)</f>
        <v>0</v>
      </c>
      <c r="H65" s="17"/>
      <c r="I65" s="115">
        <f>+IF(OR($P$2=98,$P$2=42,$P$2=96,$P$2=97),$P65,0)</f>
        <v>0</v>
      </c>
      <c r="J65" s="116">
        <f>+IF(OR($P$2=98,$P$2=42,$P$2=96,$P$2=97),$Q65,0)</f>
        <v>0</v>
      </c>
      <c r="K65" s="109"/>
      <c r="L65" s="116">
        <f>+IF($P$2=33,$Q65,0)</f>
        <v>0</v>
      </c>
      <c r="M65" s="109"/>
      <c r="N65" s="175">
        <f>+ROUND(+G65+J65+L65,0)</f>
        <v>0</v>
      </c>
      <c r="O65" s="111"/>
      <c r="P65" s="115">
        <f>+ROUND([1]OTCHET!E227+[1]OTCHET!E233+SUM([1]OTCHET!E236:E239),0)</f>
        <v>0</v>
      </c>
      <c r="Q65" s="116">
        <f>+ROUND([1]OTCHET!F227+[1]OTCHET!F233+SUM([1]OTCHET!F236:F239),0)</f>
        <v>0</v>
      </c>
      <c r="R65" s="52"/>
      <c r="S65" s="126" t="s">
        <v>120</v>
      </c>
      <c r="T65" s="127"/>
      <c r="U65" s="128"/>
      <c r="V65" s="90"/>
      <c r="W65" s="12"/>
      <c r="X65" s="12"/>
      <c r="Y65" s="12"/>
      <c r="Z65" s="12"/>
    </row>
    <row r="66" spans="1:26" s="13" customFormat="1" ht="15.75">
      <c r="A66" s="103"/>
      <c r="B66" s="155" t="s">
        <v>121</v>
      </c>
      <c r="C66" s="156"/>
      <c r="D66" s="157"/>
      <c r="E66" s="17"/>
      <c r="F66" s="132">
        <f>+IF($P$2=0,$P66,0)</f>
        <v>0</v>
      </c>
      <c r="G66" s="133">
        <f>+IF($P$2=0,$Q66,0)</f>
        <v>0</v>
      </c>
      <c r="H66" s="17"/>
      <c r="I66" s="132">
        <f>+IF(OR($P$2=98,$P$2=42,$P$2=96,$P$2=97),$P66,0)</f>
        <v>0</v>
      </c>
      <c r="J66" s="133">
        <f>+IF(OR($P$2=98,$P$2=42,$P$2=96,$P$2=97),$Q66,0)</f>
        <v>0</v>
      </c>
      <c r="K66" s="109"/>
      <c r="L66" s="133">
        <f>+IF($P$2=33,$Q66,0)</f>
        <v>0</v>
      </c>
      <c r="M66" s="109"/>
      <c r="N66" s="158">
        <f>+ROUND(+G66+J66+L66,0)</f>
        <v>0</v>
      </c>
      <c r="O66" s="111"/>
      <c r="P66" s="132">
        <f>+ROUND([1]OTCHET!E240,0)</f>
        <v>0</v>
      </c>
      <c r="Q66" s="133">
        <f>+ROUND([1]OTCHET!F240,0)</f>
        <v>0</v>
      </c>
      <c r="R66" s="52"/>
      <c r="S66" s="152" t="s">
        <v>122</v>
      </c>
      <c r="T66" s="153"/>
      <c r="U66" s="154"/>
      <c r="V66" s="90"/>
      <c r="W66" s="12"/>
      <c r="X66" s="12"/>
      <c r="Y66" s="12"/>
      <c r="Z66" s="12"/>
    </row>
    <row r="67" spans="1:26" s="13" customFormat="1" ht="15.75">
      <c r="A67" s="103"/>
      <c r="B67" s="259" t="s">
        <v>123</v>
      </c>
      <c r="C67" s="260"/>
      <c r="D67" s="261"/>
      <c r="E67" s="17"/>
      <c r="F67" s="262">
        <f>+ROUND(+SUM(F65:F66),0)</f>
        <v>0</v>
      </c>
      <c r="G67" s="263">
        <f>+ROUND(+SUM(G65:G66),0)</f>
        <v>0</v>
      </c>
      <c r="H67" s="17"/>
      <c r="I67" s="262">
        <f>+ROUND(+SUM(I65:I66),0)</f>
        <v>0</v>
      </c>
      <c r="J67" s="263">
        <f>+ROUND(+SUM(J65:J66),0)</f>
        <v>0</v>
      </c>
      <c r="K67" s="109"/>
      <c r="L67" s="263">
        <f>+ROUND(+SUM(L65:L66),0)</f>
        <v>0</v>
      </c>
      <c r="M67" s="109"/>
      <c r="N67" s="264">
        <f>+ROUND(+SUM(N65:N66),0)</f>
        <v>0</v>
      </c>
      <c r="O67" s="111"/>
      <c r="P67" s="262">
        <f>+ROUND(+SUM(P65:P66),0)</f>
        <v>0</v>
      </c>
      <c r="Q67" s="263">
        <f>+ROUND(+SUM(Q65:Q66),0)</f>
        <v>0</v>
      </c>
      <c r="R67" s="52"/>
      <c r="S67" s="168" t="s">
        <v>124</v>
      </c>
      <c r="T67" s="169"/>
      <c r="U67" s="170"/>
      <c r="V67" s="90"/>
      <c r="W67" s="12"/>
      <c r="X67" s="12"/>
      <c r="Y67" s="12"/>
      <c r="Z67" s="12"/>
    </row>
    <row r="68" spans="1:26" s="13" customFormat="1" ht="15.75">
      <c r="A68" s="103"/>
      <c r="B68" s="112" t="s">
        <v>125</v>
      </c>
      <c r="C68" s="113"/>
      <c r="D68" s="114"/>
      <c r="E68" s="258"/>
      <c r="F68" s="132"/>
      <c r="G68" s="133"/>
      <c r="H68" s="17"/>
      <c r="I68" s="132"/>
      <c r="J68" s="133"/>
      <c r="K68" s="109"/>
      <c r="L68" s="133"/>
      <c r="M68" s="109"/>
      <c r="N68" s="158"/>
      <c r="O68" s="111"/>
      <c r="P68" s="132"/>
      <c r="Q68" s="133"/>
      <c r="R68" s="52"/>
      <c r="S68" s="112" t="s">
        <v>125</v>
      </c>
      <c r="T68" s="113"/>
      <c r="U68" s="114"/>
      <c r="V68" s="90"/>
      <c r="W68" s="12"/>
      <c r="X68" s="12"/>
      <c r="Y68" s="12"/>
      <c r="Z68" s="12"/>
    </row>
    <row r="69" spans="1:26" s="13" customFormat="1" ht="15.75">
      <c r="A69" s="103"/>
      <c r="B69" s="118" t="s">
        <v>126</v>
      </c>
      <c r="C69" s="119"/>
      <c r="D69" s="120"/>
      <c r="E69" s="258"/>
      <c r="F69" s="115">
        <f>+IF($P$2=0,$P69,0)</f>
        <v>0</v>
      </c>
      <c r="G69" s="116">
        <f>+IF($P$2=0,$Q69,0)</f>
        <v>0</v>
      </c>
      <c r="H69" s="17"/>
      <c r="I69" s="115">
        <f>+IF(OR($P$2=98,$P$2=42,$P$2=96,$P$2=97),$P69,0)</f>
        <v>0</v>
      </c>
      <c r="J69" s="116">
        <f>+IF(OR($P$2=98,$P$2=42,$P$2=96,$P$2=97),$Q69,0)</f>
        <v>0</v>
      </c>
      <c r="K69" s="109"/>
      <c r="L69" s="116">
        <f>+IF($P$2=33,$Q69,0)</f>
        <v>0</v>
      </c>
      <c r="M69" s="109"/>
      <c r="N69" s="175">
        <f>+ROUND(+G69+J69+L69,0)</f>
        <v>0</v>
      </c>
      <c r="O69" s="111"/>
      <c r="P69" s="115">
        <f>+ROUND(+SUM([1]OTCHET!E255:E258)+IF(+OR([1]OTCHET!$F$12="5500",[1]OTCHET!$F$12="5600"),+[1]OTCHET!E297,0),0)</f>
        <v>0</v>
      </c>
      <c r="Q69" s="116">
        <f>+ROUND(+SUM([1]OTCHET!F255:F258)+IF(+OR([1]OTCHET!$F$12="5500",[1]OTCHET!$F$12="5600"),+[1]OTCHET!F297,0),0)</f>
        <v>0</v>
      </c>
      <c r="R69" s="52"/>
      <c r="S69" s="126" t="s">
        <v>127</v>
      </c>
      <c r="T69" s="127"/>
      <c r="U69" s="128"/>
      <c r="V69" s="90"/>
      <c r="W69" s="12"/>
      <c r="X69" s="12"/>
      <c r="Y69" s="12"/>
      <c r="Z69" s="12"/>
    </row>
    <row r="70" spans="1:26" s="13" customFormat="1" ht="15.75">
      <c r="A70" s="103"/>
      <c r="B70" s="155" t="s">
        <v>128</v>
      </c>
      <c r="C70" s="156"/>
      <c r="D70" s="157"/>
      <c r="E70" s="17"/>
      <c r="F70" s="132">
        <f>+IF($P$2=0,$P70,0)</f>
        <v>0</v>
      </c>
      <c r="G70" s="133">
        <f>+IF($P$2=0,$Q70,0)</f>
        <v>0</v>
      </c>
      <c r="H70" s="17"/>
      <c r="I70" s="132">
        <f>+IF(OR($P$2=98,$P$2=42,$P$2=96,$P$2=97),$P70,0)</f>
        <v>0</v>
      </c>
      <c r="J70" s="133">
        <f>+IF(OR($P$2=98,$P$2=42,$P$2=96,$P$2=97),$Q70,0)</f>
        <v>0</v>
      </c>
      <c r="K70" s="109"/>
      <c r="L70" s="133">
        <f>+IF($P$2=33,$Q70,0)</f>
        <v>0</v>
      </c>
      <c r="M70" s="109"/>
      <c r="N70" s="158">
        <f>+ROUND(+G70+J70+L70,0)</f>
        <v>0</v>
      </c>
      <c r="O70" s="111"/>
      <c r="P70" s="132">
        <f>+ROUND(+[1]OTCHET!E292,0)</f>
        <v>0</v>
      </c>
      <c r="Q70" s="133">
        <f>+ROUND(+[1]OTCHET!F292,0)</f>
        <v>0</v>
      </c>
      <c r="R70" s="52"/>
      <c r="S70" s="152" t="s">
        <v>129</v>
      </c>
      <c r="T70" s="153"/>
      <c r="U70" s="154"/>
      <c r="V70" s="90"/>
      <c r="W70" s="12"/>
      <c r="X70" s="12"/>
      <c r="Y70" s="12"/>
      <c r="Z70" s="12"/>
    </row>
    <row r="71" spans="1:26" s="13" customFormat="1" ht="15.75">
      <c r="A71" s="103"/>
      <c r="B71" s="259" t="s">
        <v>130</v>
      </c>
      <c r="C71" s="260"/>
      <c r="D71" s="261"/>
      <c r="E71" s="17"/>
      <c r="F71" s="262">
        <f>+ROUND(+SUM(F69:F70),0)</f>
        <v>0</v>
      </c>
      <c r="G71" s="263">
        <f>+ROUND(+SUM(G69:G70),0)</f>
        <v>0</v>
      </c>
      <c r="H71" s="17"/>
      <c r="I71" s="262">
        <f>+ROUND(+SUM(I69:I70),0)</f>
        <v>0</v>
      </c>
      <c r="J71" s="263">
        <f>+ROUND(+SUM(J69:J70),0)</f>
        <v>0</v>
      </c>
      <c r="K71" s="109"/>
      <c r="L71" s="263">
        <f>+ROUND(+SUM(L69:L70),0)</f>
        <v>0</v>
      </c>
      <c r="M71" s="109"/>
      <c r="N71" s="264">
        <f>+ROUND(+SUM(N69:N70),0)</f>
        <v>0</v>
      </c>
      <c r="O71" s="111"/>
      <c r="P71" s="262">
        <f>+ROUND(+SUM(P69:P70),0)</f>
        <v>0</v>
      </c>
      <c r="Q71" s="263">
        <f>+ROUND(+SUM(Q69:Q70),0)</f>
        <v>0</v>
      </c>
      <c r="R71" s="52"/>
      <c r="S71" s="168" t="s">
        <v>131</v>
      </c>
      <c r="T71" s="169"/>
      <c r="U71" s="170"/>
      <c r="V71" s="90"/>
      <c r="W71" s="12"/>
      <c r="X71" s="12"/>
      <c r="Y71" s="12"/>
      <c r="Z71" s="12"/>
    </row>
    <row r="72" spans="1:26" s="13" customFormat="1" ht="15.75">
      <c r="A72" s="103"/>
      <c r="B72" s="112" t="s">
        <v>132</v>
      </c>
      <c r="C72" s="113"/>
      <c r="D72" s="114"/>
      <c r="E72" s="258"/>
      <c r="F72" s="132"/>
      <c r="G72" s="133"/>
      <c r="H72" s="17"/>
      <c r="I72" s="132"/>
      <c r="J72" s="133"/>
      <c r="K72" s="109"/>
      <c r="L72" s="133"/>
      <c r="M72" s="109"/>
      <c r="N72" s="158"/>
      <c r="O72" s="111"/>
      <c r="P72" s="132"/>
      <c r="Q72" s="133"/>
      <c r="R72" s="52"/>
      <c r="S72" s="112" t="s">
        <v>132</v>
      </c>
      <c r="T72" s="113"/>
      <c r="U72" s="114"/>
      <c r="V72" s="90"/>
      <c r="W72" s="12"/>
      <c r="X72" s="12"/>
      <c r="Y72" s="12"/>
      <c r="Z72" s="12"/>
    </row>
    <row r="73" spans="1:26" s="13" customFormat="1" ht="15.75">
      <c r="A73" s="103"/>
      <c r="B73" s="118" t="s">
        <v>133</v>
      </c>
      <c r="C73" s="119"/>
      <c r="D73" s="120"/>
      <c r="E73" s="258"/>
      <c r="F73" s="115">
        <f>+IF($P$2=0,$P73,0)</f>
        <v>0</v>
      </c>
      <c r="G73" s="116">
        <f>+IF($P$2=0,$Q73,0)</f>
        <v>0</v>
      </c>
      <c r="H73" s="17"/>
      <c r="I73" s="115">
        <f>+IF(OR($P$2=98,$P$2=42,$P$2=96,$P$2=97),$P73,0)</f>
        <v>0</v>
      </c>
      <c r="J73" s="116">
        <f>+IF(OR($P$2=98,$P$2=42,$P$2=96,$P$2=97),$Q73,0)</f>
        <v>0</v>
      </c>
      <c r="K73" s="109"/>
      <c r="L73" s="116">
        <f>+IF($P$2=33,$Q73,0)</f>
        <v>0</v>
      </c>
      <c r="M73" s="109"/>
      <c r="N73" s="175">
        <f>+ROUND(+G73+J73+L73,0)</f>
        <v>0</v>
      </c>
      <c r="O73" s="111"/>
      <c r="P73" s="115">
        <f>+ROUND(+[1]OTCHET!E249+[1]OTCHET!E265+[1]OTCHET!E269+[1]OTCHET!E270+[1]OTCHET!E273,0)</f>
        <v>0</v>
      </c>
      <c r="Q73" s="116">
        <f>+ROUND(+[1]OTCHET!F249+[1]OTCHET!F265+[1]OTCHET!F269+[1]OTCHET!F270+[1]OTCHET!F273,0)</f>
        <v>0</v>
      </c>
      <c r="R73" s="52"/>
      <c r="S73" s="126" t="s">
        <v>134</v>
      </c>
      <c r="T73" s="127"/>
      <c r="U73" s="128"/>
      <c r="V73" s="90"/>
      <c r="W73" s="12"/>
      <c r="X73" s="12"/>
      <c r="Y73" s="12"/>
      <c r="Z73" s="12"/>
    </row>
    <row r="74" spans="1:26" s="13" customFormat="1" ht="15.75">
      <c r="A74" s="103"/>
      <c r="B74" s="155" t="s">
        <v>135</v>
      </c>
      <c r="C74" s="156"/>
      <c r="D74" s="157"/>
      <c r="E74" s="17"/>
      <c r="F74" s="132">
        <f>+IF($P$2=0,$P74,0)</f>
        <v>0</v>
      </c>
      <c r="G74" s="133">
        <f>+IF($P$2=0,$Q74,0)</f>
        <v>0</v>
      </c>
      <c r="H74" s="17"/>
      <c r="I74" s="132">
        <f>+IF(OR($P$2=98,$P$2=42,$P$2=96,$P$2=97),$P74,0)</f>
        <v>0</v>
      </c>
      <c r="J74" s="133">
        <f>+IF(OR($P$2=98,$P$2=42,$P$2=96,$P$2=97),$Q74,0)</f>
        <v>0</v>
      </c>
      <c r="K74" s="109"/>
      <c r="L74" s="133">
        <f>+IF($P$2=33,$Q74,0)</f>
        <v>0</v>
      </c>
      <c r="M74" s="109"/>
      <c r="N74" s="158">
        <f>+ROUND(+G74+J74+L74,0)</f>
        <v>0</v>
      </c>
      <c r="O74" s="111"/>
      <c r="P74" s="132">
        <f>+ROUND([1]OTCHET!E274+[1]OTCHET!E288-[1]OTCHET!E292,0)</f>
        <v>0</v>
      </c>
      <c r="Q74" s="133">
        <f>+ROUND([1]OTCHET!F274+[1]OTCHET!F288-[1]OTCHET!F292,0)</f>
        <v>0</v>
      </c>
      <c r="R74" s="52"/>
      <c r="S74" s="152" t="s">
        <v>136</v>
      </c>
      <c r="T74" s="153"/>
      <c r="U74" s="154"/>
      <c r="V74" s="90"/>
      <c r="W74" s="12"/>
      <c r="X74" s="12"/>
      <c r="Y74" s="12"/>
      <c r="Z74" s="12"/>
    </row>
    <row r="75" spans="1:26" s="13" customFormat="1" ht="15.75">
      <c r="A75" s="103"/>
      <c r="B75" s="259" t="s">
        <v>137</v>
      </c>
      <c r="C75" s="260"/>
      <c r="D75" s="261"/>
      <c r="E75" s="17"/>
      <c r="F75" s="262">
        <f>+ROUND(+SUM(F73:F74),0)</f>
        <v>0</v>
      </c>
      <c r="G75" s="263">
        <f>+ROUND(+SUM(G73:G74),0)</f>
        <v>0</v>
      </c>
      <c r="H75" s="17"/>
      <c r="I75" s="262">
        <f>+ROUND(+SUM(I73:I74),0)</f>
        <v>0</v>
      </c>
      <c r="J75" s="263">
        <f>+ROUND(+SUM(J73:J74),0)</f>
        <v>0</v>
      </c>
      <c r="K75" s="109"/>
      <c r="L75" s="263">
        <f>+ROUND(+SUM(L73:L74),0)</f>
        <v>0</v>
      </c>
      <c r="M75" s="109"/>
      <c r="N75" s="264">
        <f>+ROUND(+SUM(N73:N74),0)</f>
        <v>0</v>
      </c>
      <c r="O75" s="111"/>
      <c r="P75" s="262">
        <f>+ROUND(+SUM(P73:P74),0)</f>
        <v>0</v>
      </c>
      <c r="Q75" s="263">
        <f>+ROUND(+SUM(Q73:Q74),0)</f>
        <v>0</v>
      </c>
      <c r="R75" s="52"/>
      <c r="S75" s="168" t="s">
        <v>138</v>
      </c>
      <c r="T75" s="169"/>
      <c r="U75" s="170"/>
      <c r="V75" s="90"/>
      <c r="W75" s="12"/>
      <c r="X75" s="12"/>
      <c r="Y75" s="12"/>
      <c r="Z75" s="12"/>
    </row>
    <row r="76" spans="1:26" s="13" customFormat="1" ht="6.75" customHeight="1">
      <c r="A76" s="103"/>
      <c r="B76" s="276"/>
      <c r="C76" s="277"/>
      <c r="D76" s="278"/>
      <c r="E76" s="17"/>
      <c r="F76" s="132"/>
      <c r="G76" s="133"/>
      <c r="H76" s="17"/>
      <c r="I76" s="132"/>
      <c r="J76" s="133"/>
      <c r="K76" s="109"/>
      <c r="L76" s="133"/>
      <c r="M76" s="109"/>
      <c r="N76" s="158"/>
      <c r="O76" s="111"/>
      <c r="P76" s="132"/>
      <c r="Q76" s="133"/>
      <c r="R76" s="52"/>
      <c r="S76" s="279"/>
      <c r="T76" s="280"/>
      <c r="U76" s="281"/>
      <c r="V76" s="90"/>
      <c r="W76" s="12"/>
      <c r="X76" s="12"/>
      <c r="Y76" s="12"/>
      <c r="Z76" s="12"/>
    </row>
    <row r="77" spans="1:26" s="13" customFormat="1" ht="16.5" thickBot="1">
      <c r="A77" s="103"/>
      <c r="B77" s="282" t="s">
        <v>139</v>
      </c>
      <c r="C77" s="283"/>
      <c r="D77" s="284"/>
      <c r="E77" s="17"/>
      <c r="F77" s="285">
        <f>+ROUND(F56+F63+F67+F71+F75,0)</f>
        <v>0</v>
      </c>
      <c r="G77" s="286">
        <f>+ROUND(G56+G63+G67+G71+G75,0)</f>
        <v>0</v>
      </c>
      <c r="H77" s="17"/>
      <c r="I77" s="285">
        <f>+ROUND(I56+I63+I67+I71+I75,0)</f>
        <v>0</v>
      </c>
      <c r="J77" s="287">
        <f>+ROUND(J56+J63+J67+J71+J75,0)</f>
        <v>0</v>
      </c>
      <c r="K77" s="109"/>
      <c r="L77" s="287">
        <f>+ROUND(L56+L63+L67+L71+L75,0)</f>
        <v>0</v>
      </c>
      <c r="M77" s="109"/>
      <c r="N77" s="288">
        <f>+ROUND(N56+N63+N67+N71+N75,0)</f>
        <v>0</v>
      </c>
      <c r="O77" s="111"/>
      <c r="P77" s="285">
        <f>+ROUND(P56+P63+P67+P71+P75,0)</f>
        <v>0</v>
      </c>
      <c r="Q77" s="286">
        <f>+ROUND(Q56+Q63+Q67+Q71+Q75,0)</f>
        <v>0</v>
      </c>
      <c r="R77" s="52"/>
      <c r="S77" s="289" t="s">
        <v>140</v>
      </c>
      <c r="T77" s="290"/>
      <c r="U77" s="291"/>
      <c r="V77" s="292"/>
      <c r="W77" s="293"/>
      <c r="X77" s="294"/>
      <c r="Y77" s="293"/>
      <c r="Z77" s="293"/>
    </row>
    <row r="78" spans="1:26" s="13" customFormat="1" ht="15.75">
      <c r="A78" s="103"/>
      <c r="B78" s="104" t="s">
        <v>141</v>
      </c>
      <c r="C78" s="105"/>
      <c r="D78" s="106"/>
      <c r="E78" s="17"/>
      <c r="F78" s="115"/>
      <c r="G78" s="116"/>
      <c r="H78" s="17"/>
      <c r="I78" s="115"/>
      <c r="J78" s="116"/>
      <c r="K78" s="109"/>
      <c r="L78" s="116"/>
      <c r="M78" s="109"/>
      <c r="N78" s="175"/>
      <c r="O78" s="111"/>
      <c r="P78" s="115"/>
      <c r="Q78" s="116"/>
      <c r="R78" s="52"/>
      <c r="S78" s="104" t="s">
        <v>141</v>
      </c>
      <c r="T78" s="105"/>
      <c r="U78" s="106"/>
      <c r="V78" s="90"/>
      <c r="W78" s="12"/>
      <c r="X78" s="12"/>
      <c r="Y78" s="12"/>
      <c r="Z78" s="12"/>
    </row>
    <row r="79" spans="1:26" s="13" customFormat="1" ht="15.75">
      <c r="A79" s="103"/>
      <c r="B79" s="118" t="s">
        <v>142</v>
      </c>
      <c r="C79" s="119"/>
      <c r="D79" s="120"/>
      <c r="E79" s="17"/>
      <c r="F79" s="121">
        <f>+IF($P$2=0,$P79,0)</f>
        <v>0</v>
      </c>
      <c r="G79" s="122">
        <f>+IF($P$2=0,$Q79,0)</f>
        <v>0</v>
      </c>
      <c r="H79" s="17"/>
      <c r="I79" s="121">
        <f>+IF(OR($P$2=98,$P$2=42,$P$2=96,$P$2=97),$P79,0)</f>
        <v>0</v>
      </c>
      <c r="J79" s="122">
        <f>+IF(OR($P$2=98,$P$2=42,$P$2=96,$P$2=97),$Q79,0)</f>
        <v>0</v>
      </c>
      <c r="K79" s="109"/>
      <c r="L79" s="122">
        <f>+IF($P$2=33,$Q79,0)</f>
        <v>0</v>
      </c>
      <c r="M79" s="109"/>
      <c r="N79" s="123">
        <f>+ROUND(+G79+J79+L79,0)</f>
        <v>0</v>
      </c>
      <c r="O79" s="111"/>
      <c r="P79" s="121">
        <f>+ROUND([1]OTCHET!E419,0)</f>
        <v>0</v>
      </c>
      <c r="Q79" s="122">
        <f>+ROUND([1]OTCHET!F419,0)</f>
        <v>0</v>
      </c>
      <c r="R79" s="52"/>
      <c r="S79" s="126" t="s">
        <v>143</v>
      </c>
      <c r="T79" s="127"/>
      <c r="U79" s="128"/>
      <c r="V79" s="90"/>
      <c r="W79" s="12"/>
      <c r="X79" s="12"/>
      <c r="Y79" s="12"/>
      <c r="Z79" s="12"/>
    </row>
    <row r="80" spans="1:26" s="13" customFormat="1" ht="15.75">
      <c r="A80" s="103"/>
      <c r="B80" s="155" t="s">
        <v>144</v>
      </c>
      <c r="C80" s="156"/>
      <c r="D80" s="157"/>
      <c r="E80" s="17"/>
      <c r="F80" s="132">
        <f>+IF($P$2=0,$P80,0)</f>
        <v>0</v>
      </c>
      <c r="G80" s="133">
        <f>+IF($P$2=0,$Q80,0)</f>
        <v>0</v>
      </c>
      <c r="H80" s="17"/>
      <c r="I80" s="132">
        <f>+IF(OR($P$2=98,$P$2=42,$P$2=96,$P$2=97),$P80,0)</f>
        <v>0</v>
      </c>
      <c r="J80" s="133">
        <f>+IF(OR($P$2=98,$P$2=42,$P$2=96,$P$2=97),$Q80,0)</f>
        <v>0</v>
      </c>
      <c r="K80" s="109"/>
      <c r="L80" s="133">
        <f>+IF($P$2=33,$Q80,0)</f>
        <v>0</v>
      </c>
      <c r="M80" s="109"/>
      <c r="N80" s="158">
        <f>+ROUND(+G80+J80+L80,0)</f>
        <v>0</v>
      </c>
      <c r="O80" s="111"/>
      <c r="P80" s="132">
        <f>+ROUND([1]OTCHET!E429,0)</f>
        <v>0</v>
      </c>
      <c r="Q80" s="133">
        <f>+ROUND([1]OTCHET!F429,0)</f>
        <v>0</v>
      </c>
      <c r="R80" s="52"/>
      <c r="S80" s="152" t="s">
        <v>145</v>
      </c>
      <c r="T80" s="153"/>
      <c r="U80" s="154"/>
      <c r="V80" s="90"/>
      <c r="W80" s="12"/>
      <c r="X80" s="12"/>
      <c r="Y80" s="12"/>
      <c r="Z80" s="12"/>
    </row>
    <row r="81" spans="1:26" s="13" customFormat="1" ht="16.5" thickBot="1">
      <c r="A81" s="103"/>
      <c r="B81" s="295" t="s">
        <v>146</v>
      </c>
      <c r="C81" s="296"/>
      <c r="D81" s="297"/>
      <c r="E81" s="17"/>
      <c r="F81" s="298">
        <f>+ROUND(F79+F80,0)</f>
        <v>0</v>
      </c>
      <c r="G81" s="299">
        <f>+ROUND(G79+G80,0)</f>
        <v>0</v>
      </c>
      <c r="H81" s="17"/>
      <c r="I81" s="298">
        <f>+ROUND(I79+I80,0)</f>
        <v>0</v>
      </c>
      <c r="J81" s="299">
        <f>+ROUND(J79+J80,0)</f>
        <v>0</v>
      </c>
      <c r="K81" s="109"/>
      <c r="L81" s="299">
        <f>+ROUND(L79+L80,0)</f>
        <v>0</v>
      </c>
      <c r="M81" s="109"/>
      <c r="N81" s="300">
        <f>+ROUND(N79+N80,0)</f>
        <v>0</v>
      </c>
      <c r="O81" s="111"/>
      <c r="P81" s="298">
        <f>+ROUND(P79+P80,0)</f>
        <v>0</v>
      </c>
      <c r="Q81" s="299">
        <f>+ROUND(Q79+Q80,0)</f>
        <v>0</v>
      </c>
      <c r="R81" s="52"/>
      <c r="S81" s="301" t="s">
        <v>147</v>
      </c>
      <c r="T81" s="302"/>
      <c r="U81" s="303"/>
      <c r="V81" s="292"/>
      <c r="W81" s="293"/>
      <c r="X81" s="294"/>
      <c r="Y81" s="293"/>
      <c r="Z81" s="293"/>
    </row>
    <row r="82" spans="1:26" s="13" customFormat="1" ht="15.75" customHeight="1" thickBot="1">
      <c r="A82" s="103"/>
      <c r="B82" s="304">
        <f>+IF(+SUM(F82:N82)=0,0,"Контрола: дефицит/излишък = финансиране с обратен знак (Г. + Д. = 0)")</f>
        <v>0</v>
      </c>
      <c r="C82" s="305"/>
      <c r="D82" s="306"/>
      <c r="E82" s="17"/>
      <c r="F82" s="307">
        <f>+ROUND(F83,0)+ROUND(F84,0)</f>
        <v>0</v>
      </c>
      <c r="G82" s="308">
        <f>+ROUND(G83,0)+ROUND(G84,0)</f>
        <v>0</v>
      </c>
      <c r="H82" s="17"/>
      <c r="I82" s="307">
        <f>+ROUND(I83,0)+ROUND(I84,0)</f>
        <v>0</v>
      </c>
      <c r="J82" s="308">
        <f>+ROUND(J83,0)+ROUND(J84,0)</f>
        <v>0</v>
      </c>
      <c r="K82" s="17"/>
      <c r="L82" s="308">
        <f>+ROUND(L83,0)+ROUND(L84,0)</f>
        <v>0</v>
      </c>
      <c r="M82" s="17"/>
      <c r="N82" s="309">
        <f>+ROUND(N83,0)+ROUND(N84,0)</f>
        <v>0</v>
      </c>
      <c r="O82" s="310"/>
      <c r="P82" s="307">
        <f>+ROUND(P83,0)+ROUND(P84,0)</f>
        <v>0</v>
      </c>
      <c r="Q82" s="308">
        <f>+ROUND(Q83,0)+ROUND(Q84,0)</f>
        <v>0</v>
      </c>
      <c r="R82" s="52"/>
      <c r="S82" s="311"/>
      <c r="T82" s="312"/>
      <c r="U82" s="313"/>
      <c r="V82" s="90"/>
      <c r="W82" s="12"/>
      <c r="X82" s="12"/>
      <c r="Y82" s="12"/>
      <c r="Z82" s="12"/>
    </row>
    <row r="83" spans="1:26" s="13" customFormat="1" ht="19.5" thickTop="1">
      <c r="A83" s="103"/>
      <c r="B83" s="314" t="s">
        <v>148</v>
      </c>
      <c r="C83" s="315"/>
      <c r="D83" s="316"/>
      <c r="E83" s="17"/>
      <c r="F83" s="317">
        <f>+ROUND(F48,0)-ROUND(F77,0)+ROUND(F81,0)</f>
        <v>0</v>
      </c>
      <c r="G83" s="318">
        <f>+ROUND(G48,0)-ROUND(G77,0)+ROUND(G81,0)</f>
        <v>0</v>
      </c>
      <c r="H83" s="17"/>
      <c r="I83" s="317">
        <f>+ROUND(I48,0)-ROUND(I77,0)+ROUND(I81,0)</f>
        <v>0</v>
      </c>
      <c r="J83" s="318">
        <f>+ROUND(J48,0)-ROUND(J77,0)+ROUND(J81,0)</f>
        <v>0</v>
      </c>
      <c r="K83" s="109"/>
      <c r="L83" s="318">
        <f>+ROUND(L48,0)-ROUND(L77,0)+ROUND(L81,0)</f>
        <v>0</v>
      </c>
      <c r="M83" s="109"/>
      <c r="N83" s="319">
        <f>+ROUND(N48,0)-ROUND(N77,0)+ROUND(N81,0)</f>
        <v>0</v>
      </c>
      <c r="O83" s="320"/>
      <c r="P83" s="317">
        <f>+ROUND(P48,0)-ROUND(P77,0)+ROUND(P81,0)</f>
        <v>0</v>
      </c>
      <c r="Q83" s="318">
        <f>+ROUND(Q48,0)-ROUND(Q77,0)+ROUND(Q81,0)</f>
        <v>0</v>
      </c>
      <c r="R83" s="52"/>
      <c r="S83" s="314" t="s">
        <v>148</v>
      </c>
      <c r="T83" s="315"/>
      <c r="U83" s="316"/>
      <c r="V83" s="292"/>
      <c r="W83" s="293"/>
      <c r="X83" s="294"/>
      <c r="Y83" s="293"/>
      <c r="Z83" s="293"/>
    </row>
    <row r="84" spans="1:26" s="13" customFormat="1" ht="19.5" thickBot="1">
      <c r="A84" s="103"/>
      <c r="B84" s="321" t="s">
        <v>149</v>
      </c>
      <c r="C84" s="322"/>
      <c r="D84" s="323"/>
      <c r="E84" s="324"/>
      <c r="F84" s="325">
        <f>+ROUND(F101,0)+ROUND(F120,0)+ROUND(F127,0)-ROUND(F132,0)</f>
        <v>0</v>
      </c>
      <c r="G84" s="326">
        <f>+ROUND(G101,0)+ROUND(G120,0)+ROUND(G127,0)-ROUND(G132,0)</f>
        <v>0</v>
      </c>
      <c r="H84" s="17"/>
      <c r="I84" s="325">
        <f>+ROUND(I101,0)+ROUND(I120,0)+ROUND(I127,0)-ROUND(I132,0)</f>
        <v>0</v>
      </c>
      <c r="J84" s="326">
        <f>+ROUND(J101,0)+ROUND(J120,0)+ROUND(J127,0)-ROUND(J132,0)</f>
        <v>0</v>
      </c>
      <c r="K84" s="109"/>
      <c r="L84" s="326">
        <f>+ROUND(L101,0)+ROUND(L120,0)+ROUND(L127,0)-ROUND(L132,0)</f>
        <v>0</v>
      </c>
      <c r="M84" s="109"/>
      <c r="N84" s="327">
        <f>+ROUND(N101,0)+ROUND(N120,0)+ROUND(N127,0)-ROUND(N132,0)</f>
        <v>0</v>
      </c>
      <c r="O84" s="320"/>
      <c r="P84" s="325">
        <f>+ROUND(P101,0)+ROUND(P120,0)+ROUND(P127,0)-ROUND(P132,0)</f>
        <v>0</v>
      </c>
      <c r="Q84" s="326">
        <f>+ROUND(Q101,0)+ROUND(Q120,0)+ROUND(Q127,0)-ROUND(Q132,0)</f>
        <v>0</v>
      </c>
      <c r="R84" s="52"/>
      <c r="S84" s="321" t="s">
        <v>149</v>
      </c>
      <c r="T84" s="322"/>
      <c r="U84" s="323"/>
      <c r="V84" s="292"/>
      <c r="W84" s="293"/>
      <c r="X84" s="294"/>
      <c r="Y84" s="293"/>
      <c r="Z84" s="293"/>
    </row>
    <row r="85" spans="1:26" s="13" customFormat="1" ht="16.5" thickTop="1">
      <c r="A85" s="103"/>
      <c r="B85" s="104" t="s">
        <v>150</v>
      </c>
      <c r="C85" s="105"/>
      <c r="D85" s="106"/>
      <c r="E85" s="17"/>
      <c r="F85" s="107"/>
      <c r="G85" s="108"/>
      <c r="H85" s="17"/>
      <c r="I85" s="107"/>
      <c r="J85" s="108"/>
      <c r="K85" s="109"/>
      <c r="L85" s="108"/>
      <c r="M85" s="109"/>
      <c r="N85" s="171"/>
      <c r="O85" s="111"/>
      <c r="P85" s="107"/>
      <c r="Q85" s="108"/>
      <c r="R85" s="52"/>
      <c r="S85" s="104" t="s">
        <v>150</v>
      </c>
      <c r="T85" s="105"/>
      <c r="U85" s="106"/>
      <c r="V85" s="90"/>
      <c r="W85" s="12"/>
      <c r="X85" s="12"/>
      <c r="Y85" s="12"/>
      <c r="Z85" s="12"/>
    </row>
    <row r="86" spans="1:26" s="13" customFormat="1" ht="15.75">
      <c r="A86" s="103"/>
      <c r="B86" s="328" t="s">
        <v>151</v>
      </c>
      <c r="C86" s="329"/>
      <c r="D86" s="330"/>
      <c r="E86" s="17"/>
      <c r="F86" s="121"/>
      <c r="G86" s="122"/>
      <c r="H86" s="17"/>
      <c r="I86" s="121"/>
      <c r="J86" s="122"/>
      <c r="K86" s="109"/>
      <c r="L86" s="122"/>
      <c r="M86" s="109"/>
      <c r="N86" s="123"/>
      <c r="O86" s="111"/>
      <c r="P86" s="121"/>
      <c r="Q86" s="122"/>
      <c r="R86" s="52"/>
      <c r="S86" s="328" t="s">
        <v>151</v>
      </c>
      <c r="T86" s="329"/>
      <c r="U86" s="330"/>
      <c r="V86" s="90"/>
      <c r="W86" s="12"/>
      <c r="X86" s="12"/>
      <c r="Y86" s="12"/>
      <c r="Z86" s="12"/>
    </row>
    <row r="87" spans="1:26" s="13" customFormat="1" ht="15.75">
      <c r="A87" s="103"/>
      <c r="B87" s="149" t="s">
        <v>152</v>
      </c>
      <c r="C87" s="150"/>
      <c r="D87" s="151"/>
      <c r="E87" s="17"/>
      <c r="F87" s="147">
        <f>+IF($P$2=0,$P87,0)</f>
        <v>0</v>
      </c>
      <c r="G87" s="148">
        <f>+IF($P$2=0,$Q87,0)</f>
        <v>0</v>
      </c>
      <c r="H87" s="17"/>
      <c r="I87" s="147">
        <f>+IF(OR($P$2=98,$P$2=42,$P$2=96,$P$2=97),$P87,0)</f>
        <v>0</v>
      </c>
      <c r="J87" s="148">
        <f>+IF(OR($P$2=98,$P$2=42,$P$2=96,$P$2=97),$Q87,0)</f>
        <v>0</v>
      </c>
      <c r="K87" s="109"/>
      <c r="L87" s="148">
        <f>+IF($P$2=33,$Q87,0)</f>
        <v>0</v>
      </c>
      <c r="M87" s="109"/>
      <c r="N87" s="134">
        <f>+ROUND(+G87+J87+L87,0)</f>
        <v>0</v>
      </c>
      <c r="O87" s="111"/>
      <c r="P87" s="147">
        <f>+ROUND(+[1]OTCHET!E462+[1]OTCHET!E463,0)</f>
        <v>0</v>
      </c>
      <c r="Q87" s="148">
        <f>+ROUND(+[1]OTCHET!F462+[1]OTCHET!F463,0)</f>
        <v>0</v>
      </c>
      <c r="R87" s="52"/>
      <c r="S87" s="126" t="s">
        <v>153</v>
      </c>
      <c r="T87" s="127"/>
      <c r="U87" s="128"/>
      <c r="V87" s="90"/>
      <c r="W87" s="12"/>
      <c r="X87" s="12"/>
      <c r="Y87" s="12"/>
      <c r="Z87" s="12"/>
    </row>
    <row r="88" spans="1:26" s="13" customFormat="1" ht="15.75">
      <c r="A88" s="103"/>
      <c r="B88" s="155" t="s">
        <v>154</v>
      </c>
      <c r="C88" s="156"/>
      <c r="D88" s="157"/>
      <c r="E88" s="17"/>
      <c r="F88" s="132">
        <f>+IF($P$2=0,$P88,0)</f>
        <v>0</v>
      </c>
      <c r="G88" s="133">
        <f>+IF($P$2=0,$Q88,0)</f>
        <v>0</v>
      </c>
      <c r="H88" s="17"/>
      <c r="I88" s="132">
        <f>+IF(OR($P$2=98,$P$2=42,$P$2=96,$P$2=97),$P88,0)</f>
        <v>0</v>
      </c>
      <c r="J88" s="133">
        <f>+IF(OR($P$2=98,$P$2=42,$P$2=96,$P$2=97),$Q88,0)</f>
        <v>0</v>
      </c>
      <c r="K88" s="109"/>
      <c r="L88" s="133">
        <f>+IF($P$2=33,$Q88,0)</f>
        <v>0</v>
      </c>
      <c r="M88" s="109"/>
      <c r="N88" s="158">
        <f>+ROUND(+G88+J88+L88,0)</f>
        <v>0</v>
      </c>
      <c r="O88" s="111"/>
      <c r="P88" s="132">
        <f>+ROUND([1]OTCHET!E464+[1]OTCHET!E535,0)</f>
        <v>0</v>
      </c>
      <c r="Q88" s="133">
        <f>+ROUND([1]OTCHET!F464+[1]OTCHET!F535,0)</f>
        <v>0</v>
      </c>
      <c r="R88" s="52"/>
      <c r="S88" s="152" t="s">
        <v>155</v>
      </c>
      <c r="T88" s="153"/>
      <c r="U88" s="154"/>
      <c r="V88" s="90"/>
      <c r="W88" s="12"/>
      <c r="X88" s="12"/>
      <c r="Y88" s="12"/>
      <c r="Z88" s="12"/>
    </row>
    <row r="89" spans="1:26" s="13" customFormat="1" ht="15.75">
      <c r="A89" s="103"/>
      <c r="B89" s="162" t="s">
        <v>156</v>
      </c>
      <c r="C89" s="163"/>
      <c r="D89" s="164"/>
      <c r="E89" s="17"/>
      <c r="F89" s="165">
        <f>+ROUND(+SUM(F87:F88),0)</f>
        <v>0</v>
      </c>
      <c r="G89" s="166">
        <f>+ROUND(+SUM(G87:G88),0)</f>
        <v>0</v>
      </c>
      <c r="H89" s="17"/>
      <c r="I89" s="165">
        <f>+ROUND(+SUM(I87:I88),0)</f>
        <v>0</v>
      </c>
      <c r="J89" s="166">
        <f>+ROUND(+SUM(J87:J88),0)</f>
        <v>0</v>
      </c>
      <c r="K89" s="109"/>
      <c r="L89" s="166">
        <f>+ROUND(+SUM(L87:L88),0)</f>
        <v>0</v>
      </c>
      <c r="M89" s="109"/>
      <c r="N89" s="167">
        <f>+ROUND(+SUM(N87:N88),0)</f>
        <v>0</v>
      </c>
      <c r="O89" s="111"/>
      <c r="P89" s="165">
        <f>+ROUND(+SUM(P87:P88),0)</f>
        <v>0</v>
      </c>
      <c r="Q89" s="166">
        <f>+ROUND(+SUM(Q87:Q88),0)</f>
        <v>0</v>
      </c>
      <c r="R89" s="52"/>
      <c r="S89" s="168" t="s">
        <v>157</v>
      </c>
      <c r="T89" s="169"/>
      <c r="U89" s="170"/>
      <c r="V89" s="90"/>
      <c r="W89" s="12"/>
      <c r="X89" s="12"/>
      <c r="Y89" s="12"/>
      <c r="Z89" s="12"/>
    </row>
    <row r="90" spans="1:26" s="13" customFormat="1" ht="15.75">
      <c r="A90" s="103"/>
      <c r="B90" s="112" t="s">
        <v>158</v>
      </c>
      <c r="C90" s="113"/>
      <c r="D90" s="114"/>
      <c r="E90" s="17"/>
      <c r="F90" s="107"/>
      <c r="G90" s="108"/>
      <c r="H90" s="17"/>
      <c r="I90" s="107"/>
      <c r="J90" s="108"/>
      <c r="K90" s="109"/>
      <c r="L90" s="108"/>
      <c r="M90" s="109"/>
      <c r="N90" s="171"/>
      <c r="O90" s="111"/>
      <c r="P90" s="107"/>
      <c r="Q90" s="108"/>
      <c r="R90" s="52"/>
      <c r="S90" s="112" t="s">
        <v>158</v>
      </c>
      <c r="T90" s="113"/>
      <c r="U90" s="114"/>
      <c r="V90" s="90"/>
      <c r="W90" s="12"/>
      <c r="X90" s="12"/>
      <c r="Y90" s="12"/>
      <c r="Z90" s="12"/>
    </row>
    <row r="91" spans="1:26" s="13" customFormat="1" ht="15.75">
      <c r="A91" s="103"/>
      <c r="B91" s="118" t="s">
        <v>159</v>
      </c>
      <c r="C91" s="119"/>
      <c r="D91" s="120"/>
      <c r="E91" s="17"/>
      <c r="F91" s="121">
        <f>+IF($P$2=0,$P91,0)</f>
        <v>0</v>
      </c>
      <c r="G91" s="122">
        <f>+IF($P$2=0,$Q91,0)</f>
        <v>0</v>
      </c>
      <c r="H91" s="17"/>
      <c r="I91" s="121">
        <f>+IF(OR($P$2=98,$P$2=42,$P$2=96,$P$2=97),$P91,0)</f>
        <v>0</v>
      </c>
      <c r="J91" s="122">
        <f>+IF(OR($P$2=98,$P$2=42,$P$2=96,$P$2=97),$Q91,0)</f>
        <v>0</v>
      </c>
      <c r="K91" s="109"/>
      <c r="L91" s="122">
        <f>+IF($P$2=33,$Q91,0)</f>
        <v>0</v>
      </c>
      <c r="M91" s="109"/>
      <c r="N91" s="123">
        <f>+ROUND(+G91+J91+L91,0)</f>
        <v>0</v>
      </c>
      <c r="O91" s="111"/>
      <c r="P91" s="121">
        <f>+ROUND([1]OTCHET!E466+[1]OTCHET!E469+[1]OTCHET!E479,0)</f>
        <v>0</v>
      </c>
      <c r="Q91" s="122">
        <f>+ROUND([1]OTCHET!F466+[1]OTCHET!F469+[1]OTCHET!F479,0)</f>
        <v>0</v>
      </c>
      <c r="R91" s="52"/>
      <c r="S91" s="126" t="s">
        <v>160</v>
      </c>
      <c r="T91" s="127"/>
      <c r="U91" s="128"/>
      <c r="V91" s="90"/>
      <c r="W91" s="12"/>
      <c r="X91" s="12"/>
      <c r="Y91" s="12"/>
      <c r="Z91" s="12"/>
    </row>
    <row r="92" spans="1:26" s="13" customFormat="1" ht="15.75">
      <c r="A92" s="103"/>
      <c r="B92" s="149" t="s">
        <v>161</v>
      </c>
      <c r="C92" s="150"/>
      <c r="D92" s="151"/>
      <c r="E92" s="17"/>
      <c r="F92" s="132">
        <f>+IF($P$2=0,$P92,0)</f>
        <v>0</v>
      </c>
      <c r="G92" s="133">
        <f>+IF($P$2=0,$Q92,0)</f>
        <v>0</v>
      </c>
      <c r="H92" s="17"/>
      <c r="I92" s="132">
        <f>+IF(OR($P$2=98,$P$2=42,$P$2=96,$P$2=97),$P92,0)</f>
        <v>0</v>
      </c>
      <c r="J92" s="133">
        <f>+IF(OR($P$2=98,$P$2=42,$P$2=96,$P$2=97),$Q92,0)</f>
        <v>0</v>
      </c>
      <c r="K92" s="109"/>
      <c r="L92" s="133">
        <f>+IF($P$2=33,$Q92,0)</f>
        <v>0</v>
      </c>
      <c r="M92" s="109"/>
      <c r="N92" s="158">
        <f>+ROUND(+G92+J92+L92,0)</f>
        <v>0</v>
      </c>
      <c r="O92" s="111"/>
      <c r="P92" s="132">
        <f>+ROUND([1]OTCHET!E467+[1]OTCHET!E470+[1]OTCHET!E480+[1]OTCHET!E502+IF(+[1]OTCHET!E494&gt;0,+[1]OTCHET!E494,0),0)</f>
        <v>0</v>
      </c>
      <c r="Q92" s="133">
        <f>+ROUND([1]OTCHET!F467+[1]OTCHET!F470+[1]OTCHET!F480+[1]OTCHET!F502+IF(+[1]OTCHET!F494&gt;0,+[1]OTCHET!F494,0),0)</f>
        <v>0</v>
      </c>
      <c r="R92" s="52"/>
      <c r="S92" s="152" t="s">
        <v>162</v>
      </c>
      <c r="T92" s="153"/>
      <c r="U92" s="154"/>
      <c r="V92" s="90"/>
      <c r="W92" s="12"/>
      <c r="X92" s="12"/>
      <c r="Y92" s="12"/>
      <c r="Z92" s="12"/>
    </row>
    <row r="93" spans="1:26" s="13" customFormat="1" ht="15.75">
      <c r="A93" s="103"/>
      <c r="B93" s="149" t="s">
        <v>163</v>
      </c>
      <c r="C93" s="150"/>
      <c r="D93" s="151"/>
      <c r="E93" s="17"/>
      <c r="F93" s="147">
        <f>+IF($P$2=0,$P93,0)</f>
        <v>0</v>
      </c>
      <c r="G93" s="148">
        <f>+IF($P$2=0,$Q93,0)</f>
        <v>0</v>
      </c>
      <c r="H93" s="17"/>
      <c r="I93" s="147">
        <f>+IF(OR($P$2=98,$P$2=42,$P$2=96,$P$2=97),$P93,0)</f>
        <v>0</v>
      </c>
      <c r="J93" s="148">
        <f>+IF(OR($P$2=98,$P$2=42,$P$2=96,$P$2=97),$Q93,0)</f>
        <v>0</v>
      </c>
      <c r="K93" s="109"/>
      <c r="L93" s="148">
        <f>+IF($P$2=33,$Q93,0)</f>
        <v>0</v>
      </c>
      <c r="M93" s="109"/>
      <c r="N93" s="134">
        <f>+ROUND(+G93+J93+L93,0)</f>
        <v>0</v>
      </c>
      <c r="O93" s="111"/>
      <c r="P93" s="147">
        <f>+ROUND(+SUM([1]OTCHET!E472:E474),0)</f>
        <v>0</v>
      </c>
      <c r="Q93" s="148">
        <f>+ROUND(+SUM([1]OTCHET!F472:F474),0)</f>
        <v>0</v>
      </c>
      <c r="R93" s="52"/>
      <c r="S93" s="152" t="s">
        <v>164</v>
      </c>
      <c r="T93" s="153"/>
      <c r="U93" s="154"/>
      <c r="V93" s="90"/>
      <c r="W93" s="12"/>
      <c r="X93" s="12"/>
      <c r="Y93" s="12"/>
      <c r="Z93" s="12"/>
    </row>
    <row r="94" spans="1:26" s="13" customFormat="1" ht="15.75">
      <c r="A94" s="103"/>
      <c r="B94" s="331" t="s">
        <v>165</v>
      </c>
      <c r="C94" s="332"/>
      <c r="D94" s="333"/>
      <c r="E94" s="17"/>
      <c r="F94" s="115">
        <f>+IF($P$2=0,$P94,0)</f>
        <v>0</v>
      </c>
      <c r="G94" s="116">
        <f>+IF($P$2=0,$Q94,0)</f>
        <v>0</v>
      </c>
      <c r="H94" s="17"/>
      <c r="I94" s="115">
        <f>+IF(OR($P$2=98,$P$2=42,$P$2=96,$P$2=97),$P94,0)</f>
        <v>0</v>
      </c>
      <c r="J94" s="116">
        <f>+IF(OR($P$2=98,$P$2=42,$P$2=96,$P$2=97),$Q94,0)</f>
        <v>0</v>
      </c>
      <c r="K94" s="109"/>
      <c r="L94" s="116">
        <f>+IF($P$2=33,$Q94,0)</f>
        <v>0</v>
      </c>
      <c r="M94" s="109"/>
      <c r="N94" s="175">
        <f>+ROUND(+G94+J94+L94,0)</f>
        <v>0</v>
      </c>
      <c r="O94" s="111"/>
      <c r="P94" s="115">
        <f>+ROUND(+SUM([1]OTCHET!E475:E476),0)</f>
        <v>0</v>
      </c>
      <c r="Q94" s="116">
        <f>+ROUND(+SUM([1]OTCHET!F475:F476),0)</f>
        <v>0</v>
      </c>
      <c r="R94" s="52"/>
      <c r="S94" s="159" t="s">
        <v>166</v>
      </c>
      <c r="T94" s="160"/>
      <c r="U94" s="161"/>
      <c r="V94" s="90"/>
      <c r="W94" s="12"/>
      <c r="X94" s="12"/>
      <c r="Y94" s="12"/>
      <c r="Z94" s="12"/>
    </row>
    <row r="95" spans="1:26" s="13" customFormat="1" ht="15.75">
      <c r="A95" s="103"/>
      <c r="B95" s="162" t="s">
        <v>167</v>
      </c>
      <c r="C95" s="163"/>
      <c r="D95" s="164"/>
      <c r="E95" s="17"/>
      <c r="F95" s="165">
        <f>+ROUND(+SUM(F91:F94),0)</f>
        <v>0</v>
      </c>
      <c r="G95" s="166">
        <f>+ROUND(+SUM(G91:G94),0)</f>
        <v>0</v>
      </c>
      <c r="H95" s="17"/>
      <c r="I95" s="165">
        <f>+ROUND(+SUM(I91:I94),0)</f>
        <v>0</v>
      </c>
      <c r="J95" s="166">
        <f>+ROUND(+SUM(J91:J94),0)</f>
        <v>0</v>
      </c>
      <c r="K95" s="109"/>
      <c r="L95" s="166">
        <f>+ROUND(+SUM(L91:L94),0)</f>
        <v>0</v>
      </c>
      <c r="M95" s="109"/>
      <c r="N95" s="167">
        <f>+ROUND(+SUM(N91:N94),0)</f>
        <v>0</v>
      </c>
      <c r="O95" s="111"/>
      <c r="P95" s="165">
        <f>+ROUND(+SUM(P91:P94),0)</f>
        <v>0</v>
      </c>
      <c r="Q95" s="166">
        <f>+ROUND(+SUM(Q91:Q94),0)</f>
        <v>0</v>
      </c>
      <c r="R95" s="52"/>
      <c r="S95" s="168" t="s">
        <v>168</v>
      </c>
      <c r="T95" s="169"/>
      <c r="U95" s="170"/>
      <c r="V95" s="90"/>
      <c r="W95" s="12"/>
      <c r="X95" s="12"/>
      <c r="Y95" s="12"/>
      <c r="Z95" s="12"/>
    </row>
    <row r="96" spans="1:26" s="13" customFormat="1" ht="15.75">
      <c r="A96" s="103"/>
      <c r="B96" s="112" t="s">
        <v>169</v>
      </c>
      <c r="C96" s="113"/>
      <c r="D96" s="114"/>
      <c r="E96" s="17"/>
      <c r="F96" s="107"/>
      <c r="G96" s="108"/>
      <c r="H96" s="17"/>
      <c r="I96" s="107"/>
      <c r="J96" s="108"/>
      <c r="K96" s="109"/>
      <c r="L96" s="108"/>
      <c r="M96" s="109"/>
      <c r="N96" s="171"/>
      <c r="O96" s="111"/>
      <c r="P96" s="107"/>
      <c r="Q96" s="108"/>
      <c r="R96" s="52"/>
      <c r="S96" s="112" t="s">
        <v>169</v>
      </c>
      <c r="T96" s="113"/>
      <c r="U96" s="114"/>
      <c r="V96" s="90"/>
      <c r="W96" s="12"/>
      <c r="X96" s="12"/>
      <c r="Y96" s="12"/>
      <c r="Z96" s="12"/>
    </row>
    <row r="97" spans="1:26" s="13" customFormat="1" ht="15.75">
      <c r="A97" s="103"/>
      <c r="B97" s="118" t="s">
        <v>170</v>
      </c>
      <c r="C97" s="119"/>
      <c r="D97" s="120"/>
      <c r="E97" s="17"/>
      <c r="F97" s="121">
        <f>+IF($P$2=0,$P97,0)</f>
        <v>0</v>
      </c>
      <c r="G97" s="122">
        <f>+IF($P$2=0,$Q97,0)</f>
        <v>0</v>
      </c>
      <c r="H97" s="17"/>
      <c r="I97" s="121">
        <f>+IF(OR($P$2=98,$P$2=42,$P$2=96,$P$2=97),$P97,0)</f>
        <v>0</v>
      </c>
      <c r="J97" s="122">
        <f>+IF(OR($P$2=98,$P$2=42,$P$2=96,$P$2=97),$Q97,0)</f>
        <v>0</v>
      </c>
      <c r="K97" s="109"/>
      <c r="L97" s="122">
        <f>+IF($P$2=33,$Q97,0)</f>
        <v>0</v>
      </c>
      <c r="M97" s="109"/>
      <c r="N97" s="123">
        <f>+ROUND(+G97+J97+L97,0)</f>
        <v>0</v>
      </c>
      <c r="O97" s="111"/>
      <c r="P97" s="121">
        <f>+ROUND([1]OTCHET!E536+[1]OTCHET!E541,0)</f>
        <v>0</v>
      </c>
      <c r="Q97" s="122">
        <f>+ROUND([1]OTCHET!F536+[1]OTCHET!F541,0)</f>
        <v>0</v>
      </c>
      <c r="R97" s="52"/>
      <c r="S97" s="126" t="s">
        <v>171</v>
      </c>
      <c r="T97" s="127"/>
      <c r="U97" s="128"/>
      <c r="V97" s="90"/>
      <c r="W97" s="12"/>
      <c r="X97" s="12"/>
      <c r="Y97" s="12"/>
      <c r="Z97" s="12"/>
    </row>
    <row r="98" spans="1:26" s="13" customFormat="1" ht="15.75">
      <c r="A98" s="103"/>
      <c r="B98" s="155" t="s">
        <v>172</v>
      </c>
      <c r="C98" s="156"/>
      <c r="D98" s="157"/>
      <c r="E98" s="17"/>
      <c r="F98" s="132">
        <f>+IF($P$2=0,$P98,0)</f>
        <v>0</v>
      </c>
      <c r="G98" s="133">
        <f>+IF($P$2=0,$Q98,0)</f>
        <v>0</v>
      </c>
      <c r="H98" s="17"/>
      <c r="I98" s="132">
        <f>+IF(OR($P$2=98,$P$2=42,$P$2=96,$P$2=97),$P98,0)</f>
        <v>0</v>
      </c>
      <c r="J98" s="133">
        <f>+IF(OR($P$2=98,$P$2=42,$P$2=96,$P$2=97),$Q98,0)</f>
        <v>0</v>
      </c>
      <c r="K98" s="109"/>
      <c r="L98" s="133">
        <f>+IF($P$2=33,$Q98,0)</f>
        <v>-285925</v>
      </c>
      <c r="M98" s="109"/>
      <c r="N98" s="158">
        <f>+ROUND(+G98+J98+L98,0)</f>
        <v>-285925</v>
      </c>
      <c r="O98" s="111"/>
      <c r="P98" s="132">
        <f>+ROUND(+[1]OTCHET!E477+[1]OTCHET!E558+[1]OTCHET!E560,0)</f>
        <v>0</v>
      </c>
      <c r="Q98" s="133">
        <f>+ROUND(+[1]OTCHET!F477+[1]OTCHET!F558+[1]OTCHET!F560,0)</f>
        <v>-285925</v>
      </c>
      <c r="R98" s="52"/>
      <c r="S98" s="152" t="s">
        <v>173</v>
      </c>
      <c r="T98" s="153"/>
      <c r="U98" s="154"/>
      <c r="V98" s="90"/>
      <c r="W98" s="12"/>
      <c r="X98" s="12"/>
      <c r="Y98" s="12"/>
      <c r="Z98" s="12"/>
    </row>
    <row r="99" spans="1:26" s="13" customFormat="1" ht="15.75">
      <c r="A99" s="103"/>
      <c r="B99" s="162" t="s">
        <v>174</v>
      </c>
      <c r="C99" s="163"/>
      <c r="D99" s="164"/>
      <c r="E99" s="17"/>
      <c r="F99" s="165">
        <f>+ROUND(+SUM(F97:F98),0)</f>
        <v>0</v>
      </c>
      <c r="G99" s="166">
        <f>+ROUND(+SUM(G97:G98),0)</f>
        <v>0</v>
      </c>
      <c r="H99" s="17"/>
      <c r="I99" s="165">
        <f>+ROUND(+SUM(I97:I98),0)</f>
        <v>0</v>
      </c>
      <c r="J99" s="166">
        <f>+ROUND(+SUM(J97:J98),0)</f>
        <v>0</v>
      </c>
      <c r="K99" s="109"/>
      <c r="L99" s="166">
        <f>+ROUND(+SUM(L97:L98),0)</f>
        <v>-285925</v>
      </c>
      <c r="M99" s="109"/>
      <c r="N99" s="167">
        <f>+ROUND(+SUM(N97:N98),0)</f>
        <v>-285925</v>
      </c>
      <c r="O99" s="111"/>
      <c r="P99" s="165">
        <f>+ROUND(+SUM(P97:P98),0)</f>
        <v>0</v>
      </c>
      <c r="Q99" s="166">
        <f>+ROUND(+SUM(Q97:Q98),0)</f>
        <v>-285925</v>
      </c>
      <c r="R99" s="52"/>
      <c r="S99" s="168" t="s">
        <v>175</v>
      </c>
      <c r="T99" s="169"/>
      <c r="U99" s="170"/>
      <c r="V99" s="90"/>
      <c r="W99" s="12"/>
      <c r="X99" s="12"/>
      <c r="Y99" s="12"/>
      <c r="Z99" s="12"/>
    </row>
    <row r="100" spans="1:26" s="13" customFormat="1" ht="8.25" customHeight="1">
      <c r="A100" s="103"/>
      <c r="B100" s="244"/>
      <c r="C100" s="173"/>
      <c r="D100" s="174"/>
      <c r="E100" s="17"/>
      <c r="F100" s="121"/>
      <c r="G100" s="122"/>
      <c r="H100" s="17"/>
      <c r="I100" s="121"/>
      <c r="J100" s="122"/>
      <c r="K100" s="109"/>
      <c r="L100" s="122"/>
      <c r="M100" s="109"/>
      <c r="N100" s="123"/>
      <c r="O100" s="111"/>
      <c r="P100" s="121"/>
      <c r="Q100" s="122"/>
      <c r="R100" s="52"/>
      <c r="S100" s="245"/>
      <c r="T100" s="246"/>
      <c r="U100" s="247"/>
      <c r="V100" s="90"/>
      <c r="W100" s="12"/>
      <c r="X100" s="12"/>
      <c r="Y100" s="12"/>
      <c r="Z100" s="12"/>
    </row>
    <row r="101" spans="1:26" s="13" customFormat="1" ht="16.5" thickBot="1">
      <c r="A101" s="103"/>
      <c r="B101" s="248" t="s">
        <v>176</v>
      </c>
      <c r="C101" s="249"/>
      <c r="D101" s="250"/>
      <c r="E101" s="17"/>
      <c r="F101" s="251">
        <f>+ROUND(F89+F95+F99,0)</f>
        <v>0</v>
      </c>
      <c r="G101" s="252">
        <f>+ROUND(G89+G95+G99,0)</f>
        <v>0</v>
      </c>
      <c r="H101" s="17"/>
      <c r="I101" s="251">
        <f>+ROUND(I89+I95+I99,0)</f>
        <v>0</v>
      </c>
      <c r="J101" s="252">
        <f>+ROUND(J89+J95+J99,0)</f>
        <v>0</v>
      </c>
      <c r="K101" s="109"/>
      <c r="L101" s="252">
        <f>+ROUND(L89+L95+L99,0)</f>
        <v>-285925</v>
      </c>
      <c r="M101" s="109"/>
      <c r="N101" s="253">
        <f>+ROUND(N89+N95+N99,0)</f>
        <v>-285925</v>
      </c>
      <c r="O101" s="254"/>
      <c r="P101" s="251">
        <f>+ROUND(P89+P95+P99,0)</f>
        <v>0</v>
      </c>
      <c r="Q101" s="252">
        <f>+ROUND(Q89+Q95+Q99,0)</f>
        <v>-285925</v>
      </c>
      <c r="R101" s="52"/>
      <c r="S101" s="255" t="s">
        <v>177</v>
      </c>
      <c r="T101" s="256"/>
      <c r="U101" s="257"/>
      <c r="V101" s="90"/>
      <c r="W101" s="12"/>
      <c r="X101" s="12"/>
      <c r="Y101" s="12"/>
      <c r="Z101" s="12"/>
    </row>
    <row r="102" spans="1:26" s="13" customFormat="1" ht="15.75">
      <c r="A102" s="103"/>
      <c r="B102" s="104" t="s">
        <v>178</v>
      </c>
      <c r="C102" s="105"/>
      <c r="D102" s="106"/>
      <c r="E102" s="17"/>
      <c r="F102" s="115"/>
      <c r="G102" s="116"/>
      <c r="H102" s="17"/>
      <c r="I102" s="115"/>
      <c r="J102" s="116"/>
      <c r="K102" s="109"/>
      <c r="L102" s="116"/>
      <c r="M102" s="109"/>
      <c r="N102" s="175"/>
      <c r="O102" s="111"/>
      <c r="P102" s="115"/>
      <c r="Q102" s="116"/>
      <c r="R102" s="52"/>
      <c r="S102" s="334" t="s">
        <v>178</v>
      </c>
      <c r="T102" s="335"/>
      <c r="U102" s="336"/>
      <c r="V102" s="90"/>
      <c r="W102" s="12"/>
      <c r="X102" s="12"/>
      <c r="Y102" s="12"/>
      <c r="Z102" s="12"/>
    </row>
    <row r="103" spans="1:26" s="13" customFormat="1" ht="15.75">
      <c r="A103" s="103"/>
      <c r="B103" s="328" t="s">
        <v>179</v>
      </c>
      <c r="C103" s="329"/>
      <c r="D103" s="330"/>
      <c r="E103" s="17"/>
      <c r="F103" s="121"/>
      <c r="G103" s="122"/>
      <c r="H103" s="17"/>
      <c r="I103" s="121"/>
      <c r="J103" s="122"/>
      <c r="K103" s="109"/>
      <c r="L103" s="122"/>
      <c r="M103" s="109"/>
      <c r="N103" s="123"/>
      <c r="O103" s="111"/>
      <c r="P103" s="121"/>
      <c r="Q103" s="122"/>
      <c r="R103" s="52"/>
      <c r="S103" s="337" t="s">
        <v>179</v>
      </c>
      <c r="T103" s="338"/>
      <c r="U103" s="339"/>
      <c r="V103" s="90"/>
      <c r="W103" s="12"/>
      <c r="X103" s="12"/>
      <c r="Y103" s="12"/>
      <c r="Z103" s="12"/>
    </row>
    <row r="104" spans="1:26" s="13" customFormat="1" ht="15.75">
      <c r="A104" s="103"/>
      <c r="B104" s="149" t="s">
        <v>180</v>
      </c>
      <c r="C104" s="150"/>
      <c r="D104" s="151"/>
      <c r="E104" s="17"/>
      <c r="F104" s="147">
        <f>+IF($P$2=0,$P104,0)</f>
        <v>0</v>
      </c>
      <c r="G104" s="148">
        <f>+IF($P$2=0,$Q104,0)</f>
        <v>0</v>
      </c>
      <c r="H104" s="17"/>
      <c r="I104" s="147">
        <f>+IF(OR($P$2=98,$P$2=42,$P$2=96,$P$2=97),$P104,0)</f>
        <v>0</v>
      </c>
      <c r="J104" s="148">
        <f>+IF(OR($P$2=98,$P$2=42,$P$2=96,$P$2=97),$Q104,0)</f>
        <v>0</v>
      </c>
      <c r="K104" s="109"/>
      <c r="L104" s="148">
        <f>+IF($P$2=33,$Q104,0)</f>
        <v>0</v>
      </c>
      <c r="M104" s="109"/>
      <c r="N104" s="134">
        <f>+ROUND(+G104+J104+L104,0)</f>
        <v>0</v>
      </c>
      <c r="O104" s="111"/>
      <c r="P104" s="147">
        <f>+ROUND([1]OTCHET!E498+[1]OTCHET!E499+[1]OTCHET!E512,0)</f>
        <v>0</v>
      </c>
      <c r="Q104" s="148">
        <f>+ROUND([1]OTCHET!F498+[1]OTCHET!F499+[1]OTCHET!F512,0)</f>
        <v>0</v>
      </c>
      <c r="R104" s="52"/>
      <c r="S104" s="126" t="s">
        <v>181</v>
      </c>
      <c r="T104" s="127"/>
      <c r="U104" s="128"/>
      <c r="V104" s="90"/>
      <c r="W104" s="12"/>
      <c r="X104" s="12"/>
      <c r="Y104" s="12"/>
      <c r="Z104" s="12"/>
    </row>
    <row r="105" spans="1:26" s="13" customFormat="1" ht="15.75">
      <c r="A105" s="103"/>
      <c r="B105" s="155" t="s">
        <v>182</v>
      </c>
      <c r="C105" s="156"/>
      <c r="D105" s="157"/>
      <c r="E105" s="17"/>
      <c r="F105" s="132">
        <f>+IF($P$2=0,$P105,0)</f>
        <v>0</v>
      </c>
      <c r="G105" s="133">
        <f>+IF($P$2=0,$Q105,0)</f>
        <v>0</v>
      </c>
      <c r="H105" s="17"/>
      <c r="I105" s="132">
        <f>+IF(OR($P$2=98,$P$2=42,$P$2=96,$P$2=97),$P105,0)</f>
        <v>0</v>
      </c>
      <c r="J105" s="133">
        <f>+IF(OR($P$2=98,$P$2=42,$P$2=96,$P$2=97),$Q105,0)</f>
        <v>0</v>
      </c>
      <c r="K105" s="109"/>
      <c r="L105" s="133">
        <f>+IF($P$2=33,$Q105,0)</f>
        <v>0</v>
      </c>
      <c r="M105" s="109"/>
      <c r="N105" s="158">
        <f>+ROUND(+G105+J105+L105,0)</f>
        <v>0</v>
      </c>
      <c r="O105" s="111"/>
      <c r="P105" s="132">
        <f>+ROUND([1]OTCHET!E500+[1]OTCHET!E501+[1]OTCHET!E516,0)</f>
        <v>0</v>
      </c>
      <c r="Q105" s="133">
        <f>+ROUND([1]OTCHET!F500+[1]OTCHET!F501+[1]OTCHET!F516,0)</f>
        <v>0</v>
      </c>
      <c r="R105" s="52"/>
      <c r="S105" s="152" t="s">
        <v>183</v>
      </c>
      <c r="T105" s="153"/>
      <c r="U105" s="154"/>
      <c r="V105" s="90"/>
      <c r="W105" s="12"/>
      <c r="X105" s="12"/>
      <c r="Y105" s="12"/>
      <c r="Z105" s="12"/>
    </row>
    <row r="106" spans="1:26" s="13" customFormat="1" ht="15.75">
      <c r="A106" s="103"/>
      <c r="B106" s="259" t="s">
        <v>184</v>
      </c>
      <c r="C106" s="260"/>
      <c r="D106" s="261"/>
      <c r="E106" s="17"/>
      <c r="F106" s="262">
        <f>+ROUND(+SUM(F104:F105),0)</f>
        <v>0</v>
      </c>
      <c r="G106" s="263">
        <f>+ROUND(+SUM(G104:G105),0)</f>
        <v>0</v>
      </c>
      <c r="H106" s="17"/>
      <c r="I106" s="262">
        <f>+ROUND(+SUM(I104:I105),0)</f>
        <v>0</v>
      </c>
      <c r="J106" s="263">
        <f>+ROUND(+SUM(J104:J105),0)</f>
        <v>0</v>
      </c>
      <c r="K106" s="109"/>
      <c r="L106" s="263">
        <f>+ROUND(+SUM(L104:L105),0)</f>
        <v>0</v>
      </c>
      <c r="M106" s="109"/>
      <c r="N106" s="264">
        <f>+ROUND(+SUM(N104:N105),0)</f>
        <v>0</v>
      </c>
      <c r="O106" s="111"/>
      <c r="P106" s="262">
        <f>+ROUND(+SUM(P104:P105),0)</f>
        <v>0</v>
      </c>
      <c r="Q106" s="263">
        <f>+ROUND(+SUM(Q104:Q105),0)</f>
        <v>0</v>
      </c>
      <c r="R106" s="52"/>
      <c r="S106" s="168" t="s">
        <v>185</v>
      </c>
      <c r="T106" s="169"/>
      <c r="U106" s="170"/>
      <c r="V106" s="90"/>
      <c r="W106" s="12"/>
      <c r="X106" s="12"/>
      <c r="Y106" s="12"/>
      <c r="Z106" s="12"/>
    </row>
    <row r="107" spans="1:26" s="13" customFormat="1" ht="15.75">
      <c r="A107" s="103"/>
      <c r="B107" s="112" t="s">
        <v>186</v>
      </c>
      <c r="C107" s="113"/>
      <c r="D107" s="114"/>
      <c r="E107" s="17"/>
      <c r="F107" s="107"/>
      <c r="G107" s="108"/>
      <c r="H107" s="17"/>
      <c r="I107" s="107"/>
      <c r="J107" s="108"/>
      <c r="K107" s="109"/>
      <c r="L107" s="108"/>
      <c r="M107" s="109"/>
      <c r="N107" s="171"/>
      <c r="O107" s="111"/>
      <c r="P107" s="107"/>
      <c r="Q107" s="108"/>
      <c r="R107" s="52"/>
      <c r="S107" s="340" t="s">
        <v>186</v>
      </c>
      <c r="T107" s="341"/>
      <c r="U107" s="342"/>
      <c r="V107" s="90"/>
      <c r="W107" s="12"/>
      <c r="X107" s="12"/>
      <c r="Y107" s="12"/>
      <c r="Z107" s="12"/>
    </row>
    <row r="108" spans="1:26" s="13" customFormat="1" ht="15.75">
      <c r="A108" s="103"/>
      <c r="B108" s="118" t="s">
        <v>187</v>
      </c>
      <c r="C108" s="119"/>
      <c r="D108" s="120"/>
      <c r="E108" s="17"/>
      <c r="F108" s="121">
        <f>+IF($P$2=0,$P108,0)</f>
        <v>0</v>
      </c>
      <c r="G108" s="122">
        <f>+IF($P$2=0,$Q108,0)</f>
        <v>0</v>
      </c>
      <c r="H108" s="17"/>
      <c r="I108" s="121">
        <f>+IF(OR($P$2=98,$P$2=42,$P$2=96,$P$2=97),$P108,0)</f>
        <v>0</v>
      </c>
      <c r="J108" s="122">
        <f>+IF(OR($P$2=98,$P$2=42,$P$2=96,$P$2=97),$Q108,0)</f>
        <v>0</v>
      </c>
      <c r="K108" s="109"/>
      <c r="L108" s="122">
        <f>+IF($P$2=33,$Q108,0)</f>
        <v>0</v>
      </c>
      <c r="M108" s="109"/>
      <c r="N108" s="123">
        <f>+ROUND(+G108+J108+L108,0)</f>
        <v>0</v>
      </c>
      <c r="O108" s="111"/>
      <c r="P108" s="121">
        <f>+ROUND([1]OTCHET!E482+[1]OTCHET!E483+[1]OTCHET!E486+[1]OTCHET!E487+[1]OTCHET!E490+[1]OTCHET!E491+[1]OTCHET!E495+[1]OTCHET!E504+[1]OTCHET!E505+[1]OTCHET!E508+[1]OTCHET!E509,0)</f>
        <v>0</v>
      </c>
      <c r="Q108" s="122">
        <f>+ROUND([1]OTCHET!F482+[1]OTCHET!F483+[1]OTCHET!F486+[1]OTCHET!F487+[1]OTCHET!F490+[1]OTCHET!F491+[1]OTCHET!F495+[1]OTCHET!F504+[1]OTCHET!F505+[1]OTCHET!F508+[1]OTCHET!F509,0)</f>
        <v>0</v>
      </c>
      <c r="R108" s="52"/>
      <c r="S108" s="343" t="s">
        <v>188</v>
      </c>
      <c r="T108" s="344"/>
      <c r="U108" s="345"/>
      <c r="V108" s="90"/>
      <c r="W108" s="12"/>
      <c r="X108" s="12"/>
      <c r="Y108" s="12"/>
      <c r="Z108" s="12"/>
    </row>
    <row r="109" spans="1:26" s="13" customFormat="1" ht="15.75">
      <c r="A109" s="103"/>
      <c r="B109" s="155" t="s">
        <v>189</v>
      </c>
      <c r="C109" s="156"/>
      <c r="D109" s="157"/>
      <c r="E109" s="17"/>
      <c r="F109" s="132">
        <f>+IF($P$2=0,$P109,0)</f>
        <v>0</v>
      </c>
      <c r="G109" s="133">
        <f>+IF($P$2=0,$Q109,0)</f>
        <v>0</v>
      </c>
      <c r="H109" s="17"/>
      <c r="I109" s="132">
        <f>+IF(OR($P$2=98,$P$2=42,$P$2=96,$P$2=97),$P109,0)</f>
        <v>0</v>
      </c>
      <c r="J109" s="133">
        <f>+IF(OR($P$2=98,$P$2=42,$P$2=96,$P$2=97),$Q109,0)</f>
        <v>0</v>
      </c>
      <c r="K109" s="109"/>
      <c r="L109" s="133">
        <f>+IF($P$2=33,$Q109,0)</f>
        <v>0</v>
      </c>
      <c r="M109" s="109"/>
      <c r="N109" s="158">
        <f>+ROUND(+G109+J109+L109,0)</f>
        <v>0</v>
      </c>
      <c r="O109" s="111"/>
      <c r="P109" s="132">
        <f>+ROUND([1]OTCHET!E484+[1]OTCHET!E485+[1]OTCHET!E488+[1]OTCHET!E489+[1]OTCHET!E492+[1]OTCHET!E493+[1]OTCHET!E496+[1]OTCHET!E506+[1]OTCHET!E507+[1]OTCHET!E510+[1]OTCHET!E511+IF(+[1]OTCHET!E494&lt;0,+[1]OTCHET!E494,0),0)</f>
        <v>0</v>
      </c>
      <c r="Q109" s="133">
        <f>+ROUND([1]OTCHET!F484+[1]OTCHET!F485+[1]OTCHET!F488+[1]OTCHET!F489+[1]OTCHET!F492+[1]OTCHET!F493+[1]OTCHET!F496+[1]OTCHET!F506+[1]OTCHET!F507+[1]OTCHET!F510+[1]OTCHET!F511+IF(+[1]OTCHET!F494&lt;0,+[1]OTCHET!F494,0),0)</f>
        <v>0</v>
      </c>
      <c r="R109" s="52"/>
      <c r="S109" s="346" t="s">
        <v>190</v>
      </c>
      <c r="T109" s="347"/>
      <c r="U109" s="348"/>
      <c r="V109" s="90"/>
      <c r="W109" s="12"/>
      <c r="X109" s="12"/>
      <c r="Y109" s="12"/>
      <c r="Z109" s="12"/>
    </row>
    <row r="110" spans="1:26" s="13" customFormat="1" ht="15.75">
      <c r="A110" s="103"/>
      <c r="B110" s="259" t="s">
        <v>191</v>
      </c>
      <c r="C110" s="260"/>
      <c r="D110" s="261"/>
      <c r="E110" s="17"/>
      <c r="F110" s="262">
        <f>+ROUND(+SUM(F108:F109),0)</f>
        <v>0</v>
      </c>
      <c r="G110" s="263">
        <f>+ROUND(+SUM(G108:G109),0)</f>
        <v>0</v>
      </c>
      <c r="H110" s="17"/>
      <c r="I110" s="262">
        <f>+ROUND(+SUM(I108:I109),0)</f>
        <v>0</v>
      </c>
      <c r="J110" s="263">
        <f>+ROUND(+SUM(J108:J109),0)</f>
        <v>0</v>
      </c>
      <c r="K110" s="109"/>
      <c r="L110" s="263">
        <f>+ROUND(+SUM(L108:L109),0)</f>
        <v>0</v>
      </c>
      <c r="M110" s="109"/>
      <c r="N110" s="264">
        <f>+ROUND(+SUM(N108:N109),0)</f>
        <v>0</v>
      </c>
      <c r="O110" s="111"/>
      <c r="P110" s="262">
        <f>+ROUND(+SUM(P108:P109),0)</f>
        <v>0</v>
      </c>
      <c r="Q110" s="263">
        <f>+ROUND(+SUM(Q108:Q109),0)</f>
        <v>0</v>
      </c>
      <c r="R110" s="52"/>
      <c r="S110" s="168" t="s">
        <v>192</v>
      </c>
      <c r="T110" s="169"/>
      <c r="U110" s="170"/>
      <c r="V110" s="90"/>
      <c r="W110" s="12"/>
      <c r="X110" s="12"/>
      <c r="Y110" s="12"/>
      <c r="Z110" s="12"/>
    </row>
    <row r="111" spans="1:26" s="13" customFormat="1" ht="15.75">
      <c r="A111" s="103"/>
      <c r="B111" s="112" t="s">
        <v>193</v>
      </c>
      <c r="C111" s="113"/>
      <c r="D111" s="114"/>
      <c r="E111" s="17"/>
      <c r="F111" s="107"/>
      <c r="G111" s="108"/>
      <c r="H111" s="17"/>
      <c r="I111" s="107"/>
      <c r="J111" s="108"/>
      <c r="K111" s="109"/>
      <c r="L111" s="108"/>
      <c r="M111" s="109"/>
      <c r="N111" s="171"/>
      <c r="O111" s="111"/>
      <c r="P111" s="107"/>
      <c r="Q111" s="108"/>
      <c r="R111" s="52"/>
      <c r="S111" s="340" t="s">
        <v>193</v>
      </c>
      <c r="T111" s="341"/>
      <c r="U111" s="342"/>
      <c r="V111" s="90"/>
      <c r="W111" s="12"/>
      <c r="X111" s="12"/>
      <c r="Y111" s="12"/>
      <c r="Z111" s="12"/>
    </row>
    <row r="112" spans="1:26" s="13" customFormat="1" ht="15.75">
      <c r="A112" s="103"/>
      <c r="B112" s="118" t="s">
        <v>194</v>
      </c>
      <c r="C112" s="119"/>
      <c r="D112" s="120"/>
      <c r="E112" s="17"/>
      <c r="F112" s="121">
        <f>+IF($P$2=0,$P112,0)</f>
        <v>0</v>
      </c>
      <c r="G112" s="122">
        <f>+IF($P$2=0,$Q112,0)</f>
        <v>0</v>
      </c>
      <c r="H112" s="17"/>
      <c r="I112" s="121">
        <f>+IF(OR($P$2=98,$P$2=42,$P$2=96,$P$2=97),$P112,0)</f>
        <v>0</v>
      </c>
      <c r="J112" s="122">
        <f>+IF(OR($P$2=98,$P$2=42,$P$2=96,$P$2=97),$Q112,0)</f>
        <v>0</v>
      </c>
      <c r="K112" s="109"/>
      <c r="L112" s="122">
        <f>+IF($P$2=33,$Q112,0)</f>
        <v>0</v>
      </c>
      <c r="M112" s="109"/>
      <c r="N112" s="123">
        <f>+ROUND(+G112+J112+L112,0)</f>
        <v>0</v>
      </c>
      <c r="O112" s="111"/>
      <c r="P112" s="121">
        <f>+ROUND([1]OTCHET!E547,0)</f>
        <v>0</v>
      </c>
      <c r="Q112" s="122">
        <f>+ROUND([1]OTCHET!F547,0)</f>
        <v>0</v>
      </c>
      <c r="R112" s="52"/>
      <c r="S112" s="126" t="s">
        <v>195</v>
      </c>
      <c r="T112" s="127"/>
      <c r="U112" s="128"/>
      <c r="V112" s="90"/>
      <c r="W112" s="12"/>
      <c r="X112" s="12"/>
      <c r="Y112" s="12"/>
      <c r="Z112" s="12"/>
    </row>
    <row r="113" spans="1:26" s="13" customFormat="1" ht="15.75">
      <c r="A113" s="103"/>
      <c r="B113" s="155" t="s">
        <v>196</v>
      </c>
      <c r="C113" s="156"/>
      <c r="D113" s="157"/>
      <c r="E113" s="17"/>
      <c r="F113" s="132">
        <f>+IF($P$2=0,$P113,0)</f>
        <v>0</v>
      </c>
      <c r="G113" s="133">
        <f>+IF($P$2=0,$Q113,0)</f>
        <v>0</v>
      </c>
      <c r="H113" s="17"/>
      <c r="I113" s="132">
        <f>+IF(OR($P$2=98,$P$2=42,$P$2=96,$P$2=97),$P113,0)</f>
        <v>0</v>
      </c>
      <c r="J113" s="133">
        <f>+IF(OR($P$2=98,$P$2=42,$P$2=96,$P$2=97),$Q113,0)</f>
        <v>0</v>
      </c>
      <c r="K113" s="109"/>
      <c r="L113" s="133">
        <f>+IF($P$2=33,$Q113,0)</f>
        <v>0</v>
      </c>
      <c r="M113" s="109"/>
      <c r="N113" s="158">
        <f>+ROUND(+G113+J113+L113,0)</f>
        <v>0</v>
      </c>
      <c r="O113" s="111"/>
      <c r="P113" s="132">
        <f>+ROUND([1]OTCHET!E548,0)</f>
        <v>0</v>
      </c>
      <c r="Q113" s="133">
        <f>+ROUND([1]OTCHET!F548,0)</f>
        <v>0</v>
      </c>
      <c r="R113" s="52"/>
      <c r="S113" s="152" t="s">
        <v>197</v>
      </c>
      <c r="T113" s="153"/>
      <c r="U113" s="154"/>
      <c r="V113" s="90"/>
      <c r="W113" s="12"/>
      <c r="X113" s="12"/>
      <c r="Y113" s="12"/>
      <c r="Z113" s="12"/>
    </row>
    <row r="114" spans="1:26" s="13" customFormat="1" ht="15.75">
      <c r="A114" s="103"/>
      <c r="B114" s="259" t="s">
        <v>198</v>
      </c>
      <c r="C114" s="260"/>
      <c r="D114" s="261"/>
      <c r="E114" s="17"/>
      <c r="F114" s="262">
        <f>+ROUND(+SUM(F112:F113),0)</f>
        <v>0</v>
      </c>
      <c r="G114" s="263">
        <f>+ROUND(+SUM(G112:G113),0)</f>
        <v>0</v>
      </c>
      <c r="H114" s="17"/>
      <c r="I114" s="262">
        <f>+ROUND(+SUM(I112:I113),0)</f>
        <v>0</v>
      </c>
      <c r="J114" s="263">
        <f>+ROUND(+SUM(J112:J113),0)</f>
        <v>0</v>
      </c>
      <c r="K114" s="109"/>
      <c r="L114" s="263">
        <f>+ROUND(+SUM(L112:L113),0)</f>
        <v>0</v>
      </c>
      <c r="M114" s="109"/>
      <c r="N114" s="264">
        <f>+ROUND(+SUM(N112:N113),0)</f>
        <v>0</v>
      </c>
      <c r="O114" s="111"/>
      <c r="P114" s="262">
        <f>+ROUND(+SUM(P112:P113),0)</f>
        <v>0</v>
      </c>
      <c r="Q114" s="263">
        <f>+ROUND(+SUM(Q112:Q113),0)</f>
        <v>0</v>
      </c>
      <c r="R114" s="52"/>
      <c r="S114" s="168" t="s">
        <v>199</v>
      </c>
      <c r="T114" s="169"/>
      <c r="U114" s="170"/>
      <c r="V114" s="90"/>
      <c r="W114" s="12"/>
      <c r="X114" s="12"/>
      <c r="Y114" s="12"/>
      <c r="Z114" s="12"/>
    </row>
    <row r="115" spans="1:26" s="13" customFormat="1" ht="15.75">
      <c r="A115" s="103"/>
      <c r="B115" s="112" t="s">
        <v>200</v>
      </c>
      <c r="C115" s="113"/>
      <c r="D115" s="114"/>
      <c r="E115" s="258"/>
      <c r="F115" s="115"/>
      <c r="G115" s="116"/>
      <c r="H115" s="17"/>
      <c r="I115" s="115"/>
      <c r="J115" s="116"/>
      <c r="K115" s="109"/>
      <c r="L115" s="116"/>
      <c r="M115" s="109"/>
      <c r="N115" s="175"/>
      <c r="O115" s="111"/>
      <c r="P115" s="115"/>
      <c r="Q115" s="116"/>
      <c r="R115" s="52"/>
      <c r="S115" s="340" t="s">
        <v>200</v>
      </c>
      <c r="T115" s="341"/>
      <c r="U115" s="342"/>
      <c r="V115" s="90"/>
      <c r="W115" s="12"/>
      <c r="X115" s="12"/>
      <c r="Y115" s="12"/>
      <c r="Z115" s="12"/>
    </row>
    <row r="116" spans="1:26" s="13" customFormat="1" ht="15.75">
      <c r="A116" s="103"/>
      <c r="B116" s="118" t="s">
        <v>201</v>
      </c>
      <c r="C116" s="119"/>
      <c r="D116" s="120"/>
      <c r="E116" s="258"/>
      <c r="F116" s="115">
        <f>+IF($P$2=0,$P116,0)</f>
        <v>0</v>
      </c>
      <c r="G116" s="116">
        <f>+IF($P$2=0,$Q116,0)</f>
        <v>0</v>
      </c>
      <c r="H116" s="17"/>
      <c r="I116" s="115">
        <f>+IF(OR($P$2=98,$P$2=42,$P$2=96,$P$2=97),$P116,0)</f>
        <v>0</v>
      </c>
      <c r="J116" s="116">
        <f>+IF(OR($P$2=98,$P$2=42,$P$2=96,$P$2=97),$Q116,0)</f>
        <v>0</v>
      </c>
      <c r="K116" s="109"/>
      <c r="L116" s="116">
        <f>+IF($P$2=33,$Q116,0)</f>
        <v>-3960708</v>
      </c>
      <c r="M116" s="109"/>
      <c r="N116" s="175">
        <f>+ROUND(+G116+J116+L116,0)</f>
        <v>-3960708</v>
      </c>
      <c r="O116" s="111"/>
      <c r="P116" s="115">
        <f>+ROUND([1]OTCHET!E545+[1]OTCHET!E546+[1]OTCHET!E562+[1]OTCHET!E563,0)</f>
        <v>0</v>
      </c>
      <c r="Q116" s="116">
        <f>+ROUND([1]OTCHET!F545+[1]OTCHET!F546+[1]OTCHET!F562+[1]OTCHET!F563,0)</f>
        <v>-3960708</v>
      </c>
      <c r="R116" s="52"/>
      <c r="S116" s="126" t="s">
        <v>202</v>
      </c>
      <c r="T116" s="127"/>
      <c r="U116" s="128"/>
      <c r="V116" s="90"/>
      <c r="W116" s="12"/>
      <c r="X116" s="12"/>
      <c r="Y116" s="12"/>
      <c r="Z116" s="12"/>
    </row>
    <row r="117" spans="1:26" s="13" customFormat="1" ht="15.75">
      <c r="A117" s="103"/>
      <c r="B117" s="155" t="s">
        <v>203</v>
      </c>
      <c r="C117" s="156"/>
      <c r="D117" s="157"/>
      <c r="E117" s="17"/>
      <c r="F117" s="132">
        <f>+IF($P$2=0,$P117,0)</f>
        <v>0</v>
      </c>
      <c r="G117" s="133">
        <f>+IF($P$2=0,$Q117,0)</f>
        <v>0</v>
      </c>
      <c r="H117" s="17"/>
      <c r="I117" s="132">
        <f>+IF(OR($P$2=98,$P$2=42,$P$2=96,$P$2=97),$P117,0)</f>
        <v>0</v>
      </c>
      <c r="J117" s="133">
        <f>+IF(OR($P$2=98,$P$2=42,$P$2=96,$P$2=97),$Q117,0)</f>
        <v>0</v>
      </c>
      <c r="K117" s="109"/>
      <c r="L117" s="133">
        <f>+IF($P$2=33,$Q117,0)</f>
        <v>7116083</v>
      </c>
      <c r="M117" s="109"/>
      <c r="N117" s="158">
        <f>+ROUND(+G117+J117+L117,0)</f>
        <v>7116083</v>
      </c>
      <c r="O117" s="111"/>
      <c r="P117" s="132">
        <f>+ROUND([1]OTCHET!E559+[1]OTCHET!E561,0)</f>
        <v>0</v>
      </c>
      <c r="Q117" s="133">
        <f>+ROUND([1]OTCHET!F559+[1]OTCHET!F561,0)</f>
        <v>7116083</v>
      </c>
      <c r="R117" s="52"/>
      <c r="S117" s="152" t="s">
        <v>204</v>
      </c>
      <c r="T117" s="153"/>
      <c r="U117" s="154"/>
      <c r="V117" s="90"/>
      <c r="W117" s="12"/>
      <c r="X117" s="12"/>
      <c r="Y117" s="12"/>
      <c r="Z117" s="12"/>
    </row>
    <row r="118" spans="1:26" s="13" customFormat="1" ht="15.75">
      <c r="A118" s="103"/>
      <c r="B118" s="259" t="s">
        <v>205</v>
      </c>
      <c r="C118" s="260"/>
      <c r="D118" s="261"/>
      <c r="E118" s="17"/>
      <c r="F118" s="262">
        <f>+ROUND(+SUM(F116:F117),0)</f>
        <v>0</v>
      </c>
      <c r="G118" s="263">
        <f>+ROUND(+SUM(G116:G117),0)</f>
        <v>0</v>
      </c>
      <c r="H118" s="17"/>
      <c r="I118" s="262">
        <f>+ROUND(+SUM(I116:I117),0)</f>
        <v>0</v>
      </c>
      <c r="J118" s="263">
        <f>+ROUND(+SUM(J116:J117),0)</f>
        <v>0</v>
      </c>
      <c r="K118" s="109"/>
      <c r="L118" s="263">
        <f>+ROUND(+SUM(L116:L117),0)</f>
        <v>3155375</v>
      </c>
      <c r="M118" s="109"/>
      <c r="N118" s="264">
        <f>+ROUND(+SUM(N116:N117),0)</f>
        <v>3155375</v>
      </c>
      <c r="O118" s="111"/>
      <c r="P118" s="262">
        <f>+ROUND(+SUM(P116:P117),0)</f>
        <v>0</v>
      </c>
      <c r="Q118" s="263">
        <f>+ROUND(+SUM(Q116:Q117),0)</f>
        <v>3155375</v>
      </c>
      <c r="R118" s="52"/>
      <c r="S118" s="168" t="s">
        <v>206</v>
      </c>
      <c r="T118" s="169"/>
      <c r="U118" s="170"/>
      <c r="V118" s="90"/>
      <c r="W118" s="12"/>
      <c r="X118" s="12"/>
      <c r="Y118" s="12"/>
      <c r="Z118" s="12"/>
    </row>
    <row r="119" spans="1:26" s="13" customFormat="1" ht="8.25" customHeight="1">
      <c r="A119" s="103"/>
      <c r="B119" s="276"/>
      <c r="C119" s="277"/>
      <c r="D119" s="278"/>
      <c r="E119" s="17"/>
      <c r="F119" s="132"/>
      <c r="G119" s="133"/>
      <c r="H119" s="17"/>
      <c r="I119" s="132"/>
      <c r="J119" s="133"/>
      <c r="K119" s="109"/>
      <c r="L119" s="133"/>
      <c r="M119" s="109"/>
      <c r="N119" s="158"/>
      <c r="O119" s="111"/>
      <c r="P119" s="132"/>
      <c r="Q119" s="133"/>
      <c r="R119" s="52"/>
      <c r="S119" s="279"/>
      <c r="T119" s="280"/>
      <c r="U119" s="281"/>
      <c r="V119" s="90"/>
      <c r="W119" s="12"/>
      <c r="X119" s="12"/>
      <c r="Y119" s="12"/>
      <c r="Z119" s="12"/>
    </row>
    <row r="120" spans="1:26" s="13" customFormat="1" ht="16.5" thickBot="1">
      <c r="A120" s="103"/>
      <c r="B120" s="282" t="s">
        <v>207</v>
      </c>
      <c r="C120" s="283"/>
      <c r="D120" s="284"/>
      <c r="E120" s="17"/>
      <c r="F120" s="349">
        <f>+ROUND(F106+F110+F114+F118,0)</f>
        <v>0</v>
      </c>
      <c r="G120" s="287">
        <f>+ROUND(G106+G110+G114+G118,0)</f>
        <v>0</v>
      </c>
      <c r="H120" s="17"/>
      <c r="I120" s="349">
        <f>+ROUND(I106+I110+I114+I118,0)</f>
        <v>0</v>
      </c>
      <c r="J120" s="287">
        <f>+ROUND(J106+J110+J114+J118,0)</f>
        <v>0</v>
      </c>
      <c r="K120" s="109"/>
      <c r="L120" s="287">
        <f>+ROUND(L106+L110+L114+L118,0)</f>
        <v>3155375</v>
      </c>
      <c r="M120" s="109"/>
      <c r="N120" s="288">
        <f>+ROUND(N106+N110+N114+N118,0)</f>
        <v>3155375</v>
      </c>
      <c r="O120" s="111"/>
      <c r="P120" s="349">
        <f>+ROUND(P106+P110+P114+P118,0)</f>
        <v>0</v>
      </c>
      <c r="Q120" s="287">
        <f>+ROUND(Q106+Q110+Q114+Q118,0)</f>
        <v>3155375</v>
      </c>
      <c r="R120" s="52"/>
      <c r="S120" s="289" t="s">
        <v>208</v>
      </c>
      <c r="T120" s="290"/>
      <c r="U120" s="291"/>
      <c r="V120" s="292"/>
      <c r="W120" s="293"/>
      <c r="X120" s="294"/>
      <c r="Y120" s="293"/>
      <c r="Z120" s="293"/>
    </row>
    <row r="121" spans="1:26" s="13" customFormat="1" ht="15.75">
      <c r="A121" s="103"/>
      <c r="B121" s="104" t="s">
        <v>209</v>
      </c>
      <c r="C121" s="105"/>
      <c r="D121" s="106"/>
      <c r="E121" s="17"/>
      <c r="F121" s="115"/>
      <c r="G121" s="116"/>
      <c r="H121" s="17"/>
      <c r="I121" s="115"/>
      <c r="J121" s="116"/>
      <c r="K121" s="109"/>
      <c r="L121" s="116"/>
      <c r="M121" s="109"/>
      <c r="N121" s="175"/>
      <c r="O121" s="111"/>
      <c r="P121" s="115"/>
      <c r="Q121" s="116"/>
      <c r="R121" s="52"/>
      <c r="S121" s="334" t="s">
        <v>209</v>
      </c>
      <c r="T121" s="335"/>
      <c r="U121" s="336"/>
      <c r="V121" s="90"/>
      <c r="W121" s="12"/>
      <c r="X121" s="12"/>
      <c r="Y121" s="12"/>
      <c r="Z121" s="12"/>
    </row>
    <row r="122" spans="1:26" s="13" customFormat="1" ht="15.75">
      <c r="A122" s="103"/>
      <c r="B122" s="118" t="s">
        <v>210</v>
      </c>
      <c r="C122" s="119"/>
      <c r="D122" s="120"/>
      <c r="E122" s="17"/>
      <c r="F122" s="121">
        <f>+IF($P$2=0,$P122,0)</f>
        <v>0</v>
      </c>
      <c r="G122" s="122">
        <f>+IF($P$2=0,$Q122,0)</f>
        <v>0</v>
      </c>
      <c r="H122" s="17"/>
      <c r="I122" s="121">
        <f>+IF(OR($P$2=98,$P$2=42,$P$2=96,$P$2=97),$P122,0)</f>
        <v>0</v>
      </c>
      <c r="J122" s="122">
        <f>+IF(OR($P$2=98,$P$2=42,$P$2=96,$P$2=97),$Q122,0)</f>
        <v>0</v>
      </c>
      <c r="K122" s="109"/>
      <c r="L122" s="122">
        <f>+IF($P$2=33,$Q122,0)</f>
        <v>0</v>
      </c>
      <c r="M122" s="109"/>
      <c r="N122" s="123">
        <f>+ROUND(+G122+J122+L122,0)</f>
        <v>0</v>
      </c>
      <c r="O122" s="111"/>
      <c r="P122" s="121">
        <f>+ROUND(+SUM([1]OTCHET!E549:E556),0)</f>
        <v>0</v>
      </c>
      <c r="Q122" s="122">
        <f>+ROUND(+SUM([1]OTCHET!F549:F556),0)</f>
        <v>0</v>
      </c>
      <c r="R122" s="52"/>
      <c r="S122" s="126" t="s">
        <v>211</v>
      </c>
      <c r="T122" s="127"/>
      <c r="U122" s="128"/>
      <c r="V122" s="90"/>
      <c r="W122" s="12"/>
      <c r="X122" s="12"/>
      <c r="Y122" s="12"/>
      <c r="Z122" s="12"/>
    </row>
    <row r="123" spans="1:26" s="13" customFormat="1" ht="15.75">
      <c r="A123" s="103"/>
      <c r="B123" s="149" t="s">
        <v>212</v>
      </c>
      <c r="C123" s="150"/>
      <c r="D123" s="151"/>
      <c r="E123" s="17"/>
      <c r="F123" s="132">
        <f>+IF($P$2=0,$P123,0)</f>
        <v>0</v>
      </c>
      <c r="G123" s="133">
        <f>+IF($P$2=0,$Q123,0)</f>
        <v>0</v>
      </c>
      <c r="H123" s="17"/>
      <c r="I123" s="132">
        <f>+IF(OR($P$2=98,$P$2=42,$P$2=96,$P$2=97),$P123,0)</f>
        <v>0</v>
      </c>
      <c r="J123" s="133">
        <f>+IF(OR($P$2=98,$P$2=42,$P$2=96,$P$2=97),$Q123,0)</f>
        <v>0</v>
      </c>
      <c r="K123" s="109"/>
      <c r="L123" s="133">
        <f>+IF($P$2=33,$Q123,0)</f>
        <v>0</v>
      </c>
      <c r="M123" s="109"/>
      <c r="N123" s="158">
        <f>+ROUND(+G123+J123+L123,0)</f>
        <v>0</v>
      </c>
      <c r="O123" s="111"/>
      <c r="P123" s="132">
        <f>+ROUND([1]OTCHET!E524,0)</f>
        <v>0</v>
      </c>
      <c r="Q123" s="133">
        <f>+ROUND([1]OTCHET!F524,0)</f>
        <v>0</v>
      </c>
      <c r="R123" s="52"/>
      <c r="S123" s="350" t="s">
        <v>213</v>
      </c>
      <c r="T123" s="351"/>
      <c r="U123" s="352"/>
      <c r="V123" s="90"/>
      <c r="W123" s="12"/>
      <c r="X123" s="12"/>
      <c r="Y123" s="12"/>
      <c r="Z123" s="12"/>
    </row>
    <row r="124" spans="1:26" s="13" customFormat="1" ht="15.75">
      <c r="A124" s="103"/>
      <c r="B124" s="149" t="s">
        <v>214</v>
      </c>
      <c r="C124" s="150"/>
      <c r="D124" s="151"/>
      <c r="E124" s="17"/>
      <c r="F124" s="132">
        <f>+IF($P$2=0,$P124,0)</f>
        <v>0</v>
      </c>
      <c r="G124" s="133">
        <f>+IF($P$2=0,$Q124,0)</f>
        <v>0</v>
      </c>
      <c r="H124" s="17"/>
      <c r="I124" s="132">
        <f>+IF(OR($P$2=98,$P$2=42,$P$2=96,$P$2=97),$P124,0)</f>
        <v>0</v>
      </c>
      <c r="J124" s="133">
        <f>+IF(OR($P$2=98,$P$2=42,$P$2=96,$P$2=97),$Q124,0)</f>
        <v>0</v>
      </c>
      <c r="K124" s="109"/>
      <c r="L124" s="133">
        <f>+IF($P$2=33,$Q124,0)</f>
        <v>0</v>
      </c>
      <c r="M124" s="109"/>
      <c r="N124" s="158">
        <f>+ROUND(+G124+J124+L124,0)</f>
        <v>0</v>
      </c>
      <c r="O124" s="111"/>
      <c r="P124" s="132">
        <f>+ROUND(+[1]OTCHET!E521+[1]OTCHET!E531+[1]OTCHET!E557+[1]OTCHET!E564+[1]OTCHET!E565+[1]OTCHET!E579+[1]OTCHET!E591+IF(AND([1]OTCHET!$F$12="9900",+[1]OTCHET!$E$15=0),+[1]OTCHET!E586,0),0)</f>
        <v>0</v>
      </c>
      <c r="Q124" s="133">
        <f>+ROUND(+[1]OTCHET!F521+[1]OTCHET!F531+[1]OTCHET!F557+[1]OTCHET!F564+[1]OTCHET!F565+[1]OTCHET!F579+[1]OTCHET!F591+IF(AND([1]OTCHET!$F$12="9900",+[1]OTCHET!$E$15=0,+([1]OTCHET!F589+[1]OTCHET!F590)&gt;=0,+([1]OTCHET!F587+[1]OTCHET!F588)&lt;=0),+[1]OTCHET!F586,0),0)</f>
        <v>0</v>
      </c>
      <c r="R124" s="52"/>
      <c r="S124" s="152" t="s">
        <v>215</v>
      </c>
      <c r="T124" s="153"/>
      <c r="U124" s="154"/>
      <c r="V124" s="90"/>
      <c r="W124" s="12"/>
      <c r="X124" s="12"/>
      <c r="Y124" s="12"/>
      <c r="Z124" s="12"/>
    </row>
    <row r="125" spans="1:26" s="13" customFormat="1" ht="15.75" hidden="1">
      <c r="A125" s="103"/>
      <c r="B125" s="353" t="s">
        <v>216</v>
      </c>
      <c r="C125" s="139"/>
      <c r="D125" s="140"/>
      <c r="E125" s="17"/>
      <c r="F125" s="141">
        <f>+IF($P$2=0,$P125,0)</f>
        <v>0</v>
      </c>
      <c r="G125" s="142">
        <f>+IF($P$2=0,$Q125,0)</f>
        <v>0</v>
      </c>
      <c r="H125" s="17"/>
      <c r="I125" s="141"/>
      <c r="J125" s="142"/>
      <c r="K125" s="109"/>
      <c r="L125" s="142"/>
      <c r="M125" s="109"/>
      <c r="N125" s="143">
        <f>+ROUND(+G125+J125+L125,0)</f>
        <v>0</v>
      </c>
      <c r="O125" s="111"/>
      <c r="P125" s="141">
        <f>+ROUND(+IF(AND([1]OTCHET!$F$12="9900",+[1]OTCHET!$E$15=0,+([1]OTCHET!E589+[1]OTCHET!E590)&gt;0,+([1]OTCHET!E587+[1]OTCHET!E588)&lt;0),+[1]OTCHET!E586,0),0)</f>
        <v>0</v>
      </c>
      <c r="Q125" s="142">
        <f>+ROUND(+IF(AND([1]OTCHET!$F$12="9900",+[1]OTCHET!$E$15=0,+([1]OTCHET!F589+[1]OTCHET!F590)&gt;=0,+([1]OTCHET!F587+[1]OTCHET!F588)&lt;=0),+[1]OTCHET!F586,0),0)</f>
        <v>0</v>
      </c>
      <c r="R125" s="52"/>
      <c r="S125" s="354" t="s">
        <v>217</v>
      </c>
      <c r="T125" s="355"/>
      <c r="U125" s="356"/>
      <c r="V125" s="90"/>
      <c r="W125" s="12"/>
      <c r="X125" s="12"/>
      <c r="Y125" s="12"/>
      <c r="Z125" s="12"/>
    </row>
    <row r="126" spans="1:26" s="13" customFormat="1" ht="15.75">
      <c r="A126" s="103"/>
      <c r="B126" s="357" t="s">
        <v>218</v>
      </c>
      <c r="C126" s="358"/>
      <c r="D126" s="359"/>
      <c r="E126" s="17"/>
      <c r="F126" s="360"/>
      <c r="G126" s="361"/>
      <c r="H126" s="17"/>
      <c r="I126" s="360"/>
      <c r="J126" s="361"/>
      <c r="K126" s="109"/>
      <c r="L126" s="361"/>
      <c r="M126" s="109"/>
      <c r="N126" s="362">
        <f>+ROUND(+G126+J126+L126,0)</f>
        <v>0</v>
      </c>
      <c r="O126" s="111"/>
      <c r="P126" s="360"/>
      <c r="Q126" s="361"/>
      <c r="R126" s="52"/>
      <c r="S126" s="363" t="s">
        <v>219</v>
      </c>
      <c r="T126" s="364"/>
      <c r="U126" s="365"/>
      <c r="V126" s="90"/>
      <c r="W126" s="12"/>
      <c r="X126" s="12"/>
      <c r="Y126" s="12"/>
      <c r="Z126" s="12"/>
    </row>
    <row r="127" spans="1:26" s="13" customFormat="1" ht="16.5" thickBot="1">
      <c r="A127" s="103"/>
      <c r="B127" s="366" t="s">
        <v>220</v>
      </c>
      <c r="C127" s="296"/>
      <c r="D127" s="297"/>
      <c r="E127" s="17"/>
      <c r="F127" s="298">
        <f>+ROUND(+F122+F123+F124+F126,0)</f>
        <v>0</v>
      </c>
      <c r="G127" s="299">
        <f>+ROUND(+G122+G123+G124+G126,0)</f>
        <v>0</v>
      </c>
      <c r="H127" s="17"/>
      <c r="I127" s="298">
        <f>+ROUND(+I122+I123+I124+I126,0)</f>
        <v>0</v>
      </c>
      <c r="J127" s="299">
        <f>+ROUND(+J122+J123+J124+J126,0)</f>
        <v>0</v>
      </c>
      <c r="K127" s="109"/>
      <c r="L127" s="299">
        <f>+ROUND(+L122+L123+L124+L126,0)</f>
        <v>0</v>
      </c>
      <c r="M127" s="109"/>
      <c r="N127" s="300">
        <f>+ROUND(+N122+N123+N124+N126,0)</f>
        <v>0</v>
      </c>
      <c r="O127" s="111"/>
      <c r="P127" s="298">
        <f>+ROUND(+P122+P123+P124+P126,0)</f>
        <v>0</v>
      </c>
      <c r="Q127" s="299">
        <f>+ROUND(+Q122+Q123+Q124+Q126,0)</f>
        <v>0</v>
      </c>
      <c r="R127" s="52"/>
      <c r="S127" s="301" t="s">
        <v>221</v>
      </c>
      <c r="T127" s="302"/>
      <c r="U127" s="303"/>
      <c r="V127" s="292"/>
      <c r="W127" s="293"/>
      <c r="X127" s="294"/>
      <c r="Y127" s="293"/>
      <c r="Z127" s="293"/>
    </row>
    <row r="128" spans="1:26" s="13" customFormat="1" ht="15.75">
      <c r="A128" s="103"/>
      <c r="B128" s="104" t="s">
        <v>222</v>
      </c>
      <c r="C128" s="105"/>
      <c r="D128" s="106"/>
      <c r="E128" s="258"/>
      <c r="F128" s="115"/>
      <c r="G128" s="116"/>
      <c r="H128" s="17"/>
      <c r="I128" s="115"/>
      <c r="J128" s="116"/>
      <c r="K128" s="109"/>
      <c r="L128" s="116"/>
      <c r="M128" s="109"/>
      <c r="N128" s="175"/>
      <c r="O128" s="111"/>
      <c r="P128" s="115"/>
      <c r="Q128" s="116"/>
      <c r="R128" s="52"/>
      <c r="S128" s="334" t="s">
        <v>222</v>
      </c>
      <c r="T128" s="335"/>
      <c r="U128" s="336"/>
      <c r="V128" s="90"/>
      <c r="W128" s="12"/>
      <c r="X128" s="12"/>
      <c r="Y128" s="12"/>
      <c r="Z128" s="12"/>
    </row>
    <row r="129" spans="1:26" s="13" customFormat="1" ht="15.75">
      <c r="A129" s="103"/>
      <c r="B129" s="118" t="s">
        <v>223</v>
      </c>
      <c r="C129" s="119"/>
      <c r="D129" s="120"/>
      <c r="E129" s="17"/>
      <c r="F129" s="121">
        <f>+IF($P$2=0,$P129,0)</f>
        <v>0</v>
      </c>
      <c r="G129" s="122">
        <f>+IF($P$2=0,$Q129,0)</f>
        <v>0</v>
      </c>
      <c r="H129" s="17"/>
      <c r="I129" s="121">
        <f>+IF(OR($P$2=98,$P$2=42,$P$2=96,$P$2=97),$P129,0)</f>
        <v>0</v>
      </c>
      <c r="J129" s="122">
        <f>+IF(OR($P$2=98,$P$2=42,$P$2=96,$P$2=97),$Q129,0)</f>
        <v>0</v>
      </c>
      <c r="K129" s="109"/>
      <c r="L129" s="122">
        <f>+IF($P$2=33,$Q129,0)</f>
        <v>308123598</v>
      </c>
      <c r="M129" s="109"/>
      <c r="N129" s="123">
        <f>+ROUND(+G129+J129+L129,0)</f>
        <v>308123598</v>
      </c>
      <c r="O129" s="111"/>
      <c r="P129" s="121">
        <f>+ROUND(+SUM([1]OTCHET!E567:E572)+SUM([1]OTCHET!E581:E582)+IF(AND([1]OTCHET!$F$12="9900",+[1]OTCHET!$E$15=0),0,SUM([1]OTCHET!E587:E588)),0)</f>
        <v>0</v>
      </c>
      <c r="Q129" s="122">
        <f>+ROUND(+SUM([1]OTCHET!F567:F572)+SUM([1]OTCHET!F581:F582)+IF(AND([1]OTCHET!$F$12="9900",+[1]OTCHET!$E$15=0),0,SUM([1]OTCHET!F587:F588)),0)</f>
        <v>308123598</v>
      </c>
      <c r="R129" s="52"/>
      <c r="S129" s="126" t="s">
        <v>224</v>
      </c>
      <c r="T129" s="127"/>
      <c r="U129" s="128"/>
      <c r="V129" s="90"/>
      <c r="W129" s="12"/>
      <c r="X129" s="12"/>
      <c r="Y129" s="12"/>
      <c r="Z129" s="12"/>
    </row>
    <row r="130" spans="1:26" s="13" customFormat="1" ht="15.75">
      <c r="A130" s="103"/>
      <c r="B130" s="149" t="s">
        <v>225</v>
      </c>
      <c r="C130" s="150"/>
      <c r="D130" s="151"/>
      <c r="E130" s="17"/>
      <c r="F130" s="132">
        <f>+IF($P$2=0,$P130,0)</f>
        <v>0</v>
      </c>
      <c r="G130" s="133">
        <f>+IF($P$2=0,$Q130,0)</f>
        <v>0</v>
      </c>
      <c r="H130" s="17"/>
      <c r="I130" s="132">
        <f>+IF(OR($P$2=98,$P$2=42,$P$2=96,$P$2=97),$P130,0)</f>
        <v>0</v>
      </c>
      <c r="J130" s="133">
        <f>+IF(OR($P$2=98,$P$2=42,$P$2=96,$P$2=97),$Q130,0)</f>
        <v>0</v>
      </c>
      <c r="K130" s="109"/>
      <c r="L130" s="133">
        <f>+IF($P$2=33,$Q130,0)</f>
        <v>0</v>
      </c>
      <c r="M130" s="109"/>
      <c r="N130" s="158">
        <f>+ROUND(+G130+J130+L130,0)</f>
        <v>0</v>
      </c>
      <c r="O130" s="111"/>
      <c r="P130" s="132">
        <f>+ROUND([1]OTCHET!E580+[1]OTCHET!E585,0)</f>
        <v>0</v>
      </c>
      <c r="Q130" s="133">
        <f>+ROUND([1]OTCHET!F580+[1]OTCHET!F585,0)</f>
        <v>0</v>
      </c>
      <c r="R130" s="52"/>
      <c r="S130" s="152" t="s">
        <v>226</v>
      </c>
      <c r="T130" s="153"/>
      <c r="U130" s="154"/>
      <c r="V130" s="90"/>
      <c r="W130" s="12"/>
      <c r="X130" s="12"/>
      <c r="Y130" s="12"/>
      <c r="Z130" s="12"/>
    </row>
    <row r="131" spans="1:26" s="13" customFormat="1" ht="15.75">
      <c r="A131" s="103"/>
      <c r="B131" s="129" t="s">
        <v>227</v>
      </c>
      <c r="C131" s="130"/>
      <c r="D131" s="131"/>
      <c r="E131" s="17"/>
      <c r="F131" s="132">
        <f>+IF($P$2=0,$P131,0)</f>
        <v>0</v>
      </c>
      <c r="G131" s="133">
        <f>+IF($P$2=0,$Q131,0)</f>
        <v>0</v>
      </c>
      <c r="H131" s="17"/>
      <c r="I131" s="132">
        <f>+IF(OR($P$2=98,$P$2=42,$P$2=96,$P$2=97),$P131,0)</f>
        <v>0</v>
      </c>
      <c r="J131" s="133">
        <f>+IF(OR($P$2=98,$P$2=42,$P$2=96,$P$2=97),$Q131,0)</f>
        <v>0</v>
      </c>
      <c r="K131" s="109"/>
      <c r="L131" s="133">
        <f>+IF($P$2=33,$Q131,0)</f>
        <v>310993048</v>
      </c>
      <c r="M131" s="109"/>
      <c r="N131" s="158">
        <f>+ROUND(+G131+J131+L131,0)</f>
        <v>310993048</v>
      </c>
      <c r="O131" s="111"/>
      <c r="P131" s="132">
        <f>+ROUND(-SUM([1]OTCHET!E573:E578)-SUM([1]OTCHET!E583:E584)-IF(AND([1]OTCHET!$F$12="9900",+[1]OTCHET!$E$15=0),0,SUM([1]OTCHET!E589:E590)),0)</f>
        <v>0</v>
      </c>
      <c r="Q131" s="133">
        <f>+ROUND(-SUM([1]OTCHET!F573:F578)-SUM([1]OTCHET!F583:F584)-IF(AND([1]OTCHET!$F$12="9900",+[1]OTCHET!$E$15=0),0,SUM([1]OTCHET!F589:F590)),0)</f>
        <v>310993048</v>
      </c>
      <c r="R131" s="52"/>
      <c r="S131" s="367" t="s">
        <v>228</v>
      </c>
      <c r="T131" s="368"/>
      <c r="U131" s="369"/>
      <c r="V131" s="90"/>
      <c r="W131" s="12"/>
      <c r="X131" s="12"/>
      <c r="Y131" s="12"/>
      <c r="Z131" s="12"/>
    </row>
    <row r="132" spans="1:26" s="13" customFormat="1" ht="16.5" thickBot="1">
      <c r="A132" s="103"/>
      <c r="B132" s="370" t="s">
        <v>229</v>
      </c>
      <c r="C132" s="371"/>
      <c r="D132" s="372"/>
      <c r="E132" s="17"/>
      <c r="F132" s="373">
        <f>+ROUND(+F131-F129-F130,0)</f>
        <v>0</v>
      </c>
      <c r="G132" s="374">
        <f>+ROUND(+G131-G129-G130,0)</f>
        <v>0</v>
      </c>
      <c r="H132" s="17"/>
      <c r="I132" s="373">
        <f>+ROUND(+I131-I129-I130,0)</f>
        <v>0</v>
      </c>
      <c r="J132" s="374">
        <f>+ROUND(+J131-J129-J130,0)</f>
        <v>0</v>
      </c>
      <c r="K132" s="109"/>
      <c r="L132" s="374">
        <f>+ROUND(+L131-L129-L130,0)</f>
        <v>2869450</v>
      </c>
      <c r="M132" s="109"/>
      <c r="N132" s="375">
        <f>+ROUND(+N131-N129-N130,0)</f>
        <v>2869450</v>
      </c>
      <c r="O132" s="111"/>
      <c r="P132" s="373">
        <f>+ROUND(+P131-P129-P130,0)</f>
        <v>0</v>
      </c>
      <c r="Q132" s="374">
        <f>+ROUND(+Q131-Q129-Q130,0)</f>
        <v>2869450</v>
      </c>
      <c r="R132" s="52"/>
      <c r="S132" s="376" t="s">
        <v>230</v>
      </c>
      <c r="T132" s="377"/>
      <c r="U132" s="378"/>
      <c r="V132" s="292"/>
      <c r="W132" s="293"/>
      <c r="X132" s="294"/>
      <c r="Y132" s="293"/>
      <c r="Z132" s="293"/>
    </row>
    <row r="133" spans="1:26" s="13" customFormat="1" ht="16.5" customHeight="1" thickTop="1">
      <c r="A133" s="3"/>
      <c r="B133" s="379">
        <f>+IF(+SUM(F133:N133)=0,0,"Контрола: дефицит/излишък = финансиране с обратен знак (Г. + Д. = 0)")</f>
        <v>0</v>
      </c>
      <c r="C133" s="379"/>
      <c r="D133" s="379"/>
      <c r="E133" s="17"/>
      <c r="F133" s="380">
        <f>+ROUND(F83,0)+ROUND(F84,0)</f>
        <v>0</v>
      </c>
      <c r="G133" s="380">
        <f>+ROUND(G83,0)+ROUND(G84,0)</f>
        <v>0</v>
      </c>
      <c r="H133" s="17"/>
      <c r="I133" s="380">
        <f>+ROUND(I83,0)+ROUND(I84,0)</f>
        <v>0</v>
      </c>
      <c r="J133" s="380">
        <f>+ROUND(J83,0)+ROUND(J84,0)</f>
        <v>0</v>
      </c>
      <c r="K133" s="17"/>
      <c r="L133" s="380">
        <f>+ROUND(L83,0)+ROUND(L84,0)</f>
        <v>0</v>
      </c>
      <c r="M133" s="17"/>
      <c r="N133" s="381">
        <f>+ROUND(N83,0)+ROUND(N84,0)</f>
        <v>0</v>
      </c>
      <c r="O133" s="382"/>
      <c r="P133" s="383">
        <f>+ROUND(P83,0)+ROUND(P84,0)</f>
        <v>0</v>
      </c>
      <c r="Q133" s="383">
        <f>+ROUND(Q83,0)+ROUND(Q84,0)</f>
        <v>0</v>
      </c>
      <c r="R133" s="52"/>
      <c r="S133" s="384"/>
      <c r="T133" s="384"/>
      <c r="U133" s="384"/>
      <c r="V133" s="292"/>
      <c r="W133" s="293"/>
      <c r="X133" s="294"/>
      <c r="Y133" s="293"/>
      <c r="Z133" s="293"/>
    </row>
    <row r="134" spans="1:26" s="13" customFormat="1" ht="17.25" hidden="1" customHeight="1">
      <c r="A134" s="3"/>
      <c r="B134" s="385" t="s">
        <v>231</v>
      </c>
      <c r="C134" s="386" t="str">
        <f>+[1]OTCHET!B605</f>
        <v>09.02.2022 г.</v>
      </c>
      <c r="D134" s="310" t="s">
        <v>232</v>
      </c>
      <c r="E134" s="17"/>
      <c r="F134" s="387"/>
      <c r="G134" s="387"/>
      <c r="H134" s="17"/>
      <c r="I134" s="388" t="s">
        <v>233</v>
      </c>
      <c r="J134" s="389"/>
      <c r="K134" s="17"/>
      <c r="L134" s="387"/>
      <c r="M134" s="387"/>
      <c r="N134" s="387"/>
      <c r="O134" s="382"/>
      <c r="P134" s="390"/>
      <c r="Q134" s="390"/>
      <c r="R134" s="391"/>
      <c r="S134" s="392"/>
      <c r="T134" s="392"/>
      <c r="U134" s="392"/>
      <c r="V134" s="393"/>
      <c r="W134" s="293"/>
      <c r="X134" s="294"/>
      <c r="Y134" s="293"/>
      <c r="Z134" s="293"/>
    </row>
    <row r="135" spans="1:26" s="13" customFormat="1" ht="21" hidden="1" customHeight="1">
      <c r="A135" s="3"/>
      <c r="B135" s="385"/>
      <c r="C135" s="310"/>
      <c r="D135" s="310"/>
      <c r="E135" s="17"/>
      <c r="F135" s="394"/>
      <c r="G135" s="394"/>
      <c r="H135" s="17"/>
      <c r="I135" s="388"/>
      <c r="J135" s="389"/>
      <c r="K135" s="17"/>
      <c r="L135" s="394"/>
      <c r="M135" s="394"/>
      <c r="N135" s="394"/>
      <c r="O135" s="382"/>
      <c r="P135" s="395"/>
      <c r="Q135" s="395"/>
      <c r="R135" s="391"/>
      <c r="S135" s="392"/>
      <c r="T135" s="392"/>
      <c r="U135" s="392"/>
      <c r="V135" s="393"/>
      <c r="W135" s="293"/>
      <c r="X135" s="294"/>
      <c r="Y135" s="293"/>
      <c r="Z135" s="293"/>
    </row>
    <row r="136" spans="1:26" s="13" customFormat="1" ht="23.25" customHeight="1" thickBot="1">
      <c r="A136" s="393"/>
      <c r="B136" s="393"/>
      <c r="C136" s="393"/>
      <c r="D136" s="393"/>
      <c r="E136" s="396"/>
      <c r="F136" s="396"/>
      <c r="G136" s="396"/>
      <c r="H136" s="396"/>
      <c r="I136" s="396"/>
      <c r="J136" s="396"/>
      <c r="K136" s="396"/>
      <c r="L136" s="396"/>
      <c r="M136" s="396"/>
      <c r="N136" s="396"/>
      <c r="O136" s="393"/>
      <c r="P136" s="397"/>
      <c r="Q136" s="397"/>
      <c r="R136" s="392"/>
      <c r="S136" s="392"/>
      <c r="T136" s="392"/>
      <c r="U136" s="392"/>
      <c r="V136" s="392"/>
      <c r="X136" s="398"/>
    </row>
    <row r="137" spans="1:26" s="13" customFormat="1" ht="15.75" customHeight="1">
      <c r="A137" s="393"/>
      <c r="B137" s="399" t="s">
        <v>234</v>
      </c>
      <c r="C137" s="400"/>
      <c r="D137" s="401"/>
      <c r="E137" s="396"/>
      <c r="F137" s="402" t="str">
        <f>+IF(+ROUND(F140,2)=0,"O K","НЕРАВНЕНИЕ!")</f>
        <v>O K</v>
      </c>
      <c r="G137" s="403" t="str">
        <f>+IF(+ROUND(G140,2)=0,"O K","НЕРАВНЕНИЕ!")</f>
        <v>O K</v>
      </c>
      <c r="H137" s="404"/>
      <c r="I137" s="405" t="str">
        <f>+IF(+ROUND(I140,2)=0,"O K","НЕРАВНЕНИЕ!")</f>
        <v>O K</v>
      </c>
      <c r="J137" s="406" t="str">
        <f>+IF(+ROUND(J140,2)=0,"O K","НЕРАВНЕНИЕ!")</f>
        <v>O K</v>
      </c>
      <c r="K137" s="407"/>
      <c r="L137" s="408" t="str">
        <f>+IF(+ROUND(L140,2)=0,"O K","НЕРАВНЕНИЕ!")</f>
        <v>O K</v>
      </c>
      <c r="M137" s="409"/>
      <c r="N137" s="410" t="str">
        <f>+IF(+ROUND(N140,2)=0,"O K","НЕРАВНЕНИЕ!")</f>
        <v>O K</v>
      </c>
      <c r="O137" s="393"/>
      <c r="P137" s="411" t="str">
        <f>+IF(+ROUND(P140,2)=0,"O K","НЕРАВНЕНИЕ!")</f>
        <v>O K</v>
      </c>
      <c r="Q137" s="412" t="str">
        <f>+IF(+ROUND(Q140,2)=0,"O K","НЕРАВНЕНИЕ!")</f>
        <v>O K</v>
      </c>
      <c r="R137" s="413"/>
      <c r="S137" s="414"/>
      <c r="T137" s="414"/>
      <c r="U137" s="414"/>
      <c r="V137" s="393"/>
      <c r="X137" s="398"/>
    </row>
    <row r="138" spans="1:26" s="13" customFormat="1" ht="15.75" customHeight="1" thickBot="1">
      <c r="A138" s="393"/>
      <c r="B138" s="415" t="s">
        <v>235</v>
      </c>
      <c r="C138" s="416"/>
      <c r="D138" s="417"/>
      <c r="E138" s="396"/>
      <c r="F138" s="418" t="str">
        <f>+IF(+ROUND(F141,0)=0,"O K","НЕРАВНЕНИЕ!")</f>
        <v>O K</v>
      </c>
      <c r="G138" s="419" t="str">
        <f>+IF(+ROUND(G141,0)=0,"O K","НЕРАВНЕНИЕ!")</f>
        <v>O K</v>
      </c>
      <c r="H138" s="404"/>
      <c r="I138" s="420" t="str">
        <f>+IF(+ROUND(I141,0)=0,"O K","НЕРАВНЕНИЕ!")</f>
        <v>O K</v>
      </c>
      <c r="J138" s="421" t="str">
        <f>+IF(+ROUND(J141,0)=0,"O K","НЕРАВНЕНИЕ!")</f>
        <v>O K</v>
      </c>
      <c r="K138" s="407"/>
      <c r="L138" s="422" t="str">
        <f>+IF(+ROUND(L141,0)=0,"O K","НЕРАВНЕНИЕ!")</f>
        <v>O K</v>
      </c>
      <c r="M138" s="409"/>
      <c r="N138" s="423" t="str">
        <f>+IF(+ROUND(N141,0)=0,"O K","НЕРАВНЕНИЕ!")</f>
        <v>O K</v>
      </c>
      <c r="O138" s="393"/>
      <c r="P138" s="424" t="str">
        <f>+IF(+ROUND(P141,0)=0,"O K","НЕРАВНЕНИЕ!")</f>
        <v>O K</v>
      </c>
      <c r="Q138" s="425" t="str">
        <f>+IF(+ROUND(Q141,0)=0,"O K","НЕРАВНЕНИЕ!")</f>
        <v>O K</v>
      </c>
      <c r="R138" s="413"/>
      <c r="S138" s="414"/>
      <c r="T138" s="414"/>
      <c r="U138" s="414"/>
      <c r="V138" s="393"/>
      <c r="X138" s="398"/>
    </row>
    <row r="139" spans="1:26" s="13" customFormat="1" ht="13.5" thickBot="1">
      <c r="A139" s="393"/>
      <c r="B139" s="393"/>
      <c r="C139" s="393"/>
      <c r="D139" s="393"/>
      <c r="E139" s="396"/>
      <c r="F139" s="409"/>
      <c r="G139" s="409"/>
      <c r="H139" s="409"/>
      <c r="I139" s="426"/>
      <c r="J139" s="409"/>
      <c r="K139" s="409"/>
      <c r="L139" s="426"/>
      <c r="M139" s="409"/>
      <c r="N139" s="409"/>
      <c r="O139" s="393"/>
      <c r="P139" s="397"/>
      <c r="Q139" s="397"/>
      <c r="R139" s="413"/>
      <c r="S139" s="392"/>
      <c r="T139" s="392"/>
      <c r="U139" s="392"/>
      <c r="V139" s="393"/>
      <c r="X139" s="398"/>
    </row>
    <row r="140" spans="1:26" s="13" customFormat="1" ht="15.75">
      <c r="A140" s="393"/>
      <c r="B140" s="399" t="s">
        <v>236</v>
      </c>
      <c r="C140" s="400"/>
      <c r="D140" s="401"/>
      <c r="E140" s="396"/>
      <c r="F140" s="427">
        <f>+ROUND(F83,0)+ROUND(F84,0)</f>
        <v>0</v>
      </c>
      <c r="G140" s="428">
        <f>+ROUND(G83,0)+ROUND(G84,0)</f>
        <v>0</v>
      </c>
      <c r="H140" s="404"/>
      <c r="I140" s="429">
        <f>+ROUND(I83,0)+ROUND(I84,0)</f>
        <v>0</v>
      </c>
      <c r="J140" s="430">
        <f>+ROUND(J83,0)+ROUND(J84,0)</f>
        <v>0</v>
      </c>
      <c r="K140" s="407"/>
      <c r="L140" s="431">
        <f>+ROUND(L83,0)+ROUND(L84,0)</f>
        <v>0</v>
      </c>
      <c r="M140" s="409"/>
      <c r="N140" s="432">
        <f>+ROUND(N83,0)+ROUND(N84,0)</f>
        <v>0</v>
      </c>
      <c r="O140" s="393"/>
      <c r="P140" s="433">
        <f>+ROUND(P83,0)+ROUND(P84,0)</f>
        <v>0</v>
      </c>
      <c r="Q140" s="434">
        <f>+ROUND(Q83,0)+ROUND(Q84,0)</f>
        <v>0</v>
      </c>
      <c r="R140" s="413"/>
      <c r="S140" s="392"/>
      <c r="T140" s="392"/>
      <c r="U140" s="392"/>
      <c r="V140" s="393"/>
      <c r="X140" s="398"/>
    </row>
    <row r="141" spans="1:26" s="13" customFormat="1" ht="16.5" thickBot="1">
      <c r="A141" s="393"/>
      <c r="B141" s="415" t="s">
        <v>237</v>
      </c>
      <c r="C141" s="416"/>
      <c r="D141" s="417"/>
      <c r="E141" s="396"/>
      <c r="F141" s="435">
        <f>SUM(+ROUND(F83,0)+ROUND(F101,0)+ROUND(F120,0)+ROUND(F127,0)+ROUND(F129,0)+ROUND(F130,0))-ROUND(F131,0)</f>
        <v>0</v>
      </c>
      <c r="G141" s="436">
        <f>SUM(+ROUND(G83,0)+ROUND(G101,0)+ROUND(G120,0)+ROUND(G127,0)+ROUND(G129,0)+ROUND(G130,0))-ROUND(G131,0)</f>
        <v>0</v>
      </c>
      <c r="H141" s="404"/>
      <c r="I141" s="437">
        <f>SUM(+ROUND(I83,0)+ROUND(I101,0)+ROUND(I120,0)+ROUND(I127,0)+ROUND(I129,0)+ROUND(I130,0))-ROUND(I131,0)</f>
        <v>0</v>
      </c>
      <c r="J141" s="438">
        <f>SUM(+ROUND(J83,0)+ROUND(J101,0)+ROUND(J120,0)+ROUND(J127,0)+ROUND(J129,0)+ROUND(J130,0))-ROUND(J131,0)</f>
        <v>0</v>
      </c>
      <c r="K141" s="407"/>
      <c r="L141" s="439">
        <f>SUM(+ROUND(L83,0)+ROUND(L101,0)+ROUND(L120,0)+ROUND(L127,0)+ROUND(L129,0)+ROUND(L130,0))-ROUND(L131,0)</f>
        <v>0</v>
      </c>
      <c r="M141" s="409"/>
      <c r="N141" s="440">
        <f>SUM(+ROUND(N83,0)+ROUND(N101,0)+ROUND(N120,0)+ROUND(N127,0)+ROUND(N129,0)+ROUND(N130,0))-ROUND(N131,0)</f>
        <v>0</v>
      </c>
      <c r="O141" s="393"/>
      <c r="P141" s="441">
        <f>SUM(+ROUND(P83,0)+ROUND(P101,0)+ROUND(P120,0)+ROUND(P127,0)+ROUND(P129,0)+ROUND(P130,0))-ROUND(P131,0)</f>
        <v>0</v>
      </c>
      <c r="Q141" s="442">
        <f>SUM(+ROUND(Q83,0)+ROUND(Q101,0)+ROUND(Q120,0)+ROUND(Q127,0)+ROUND(Q129,0)+ROUND(Q130,0))-ROUND(Q131,0)</f>
        <v>0</v>
      </c>
      <c r="R141" s="413"/>
      <c r="S141" s="392"/>
      <c r="T141" s="392"/>
      <c r="U141" s="392"/>
      <c r="V141" s="393"/>
      <c r="X141" s="398"/>
    </row>
    <row r="142" spans="1:26" s="13" customFormat="1" ht="12.75">
      <c r="A142" s="393"/>
      <c r="B142" s="393"/>
      <c r="C142" s="393"/>
      <c r="D142" s="393"/>
      <c r="E142" s="393"/>
      <c r="F142" s="396"/>
      <c r="G142" s="396"/>
      <c r="H142" s="396"/>
      <c r="I142" s="396"/>
      <c r="J142" s="396"/>
      <c r="K142" s="396"/>
      <c r="L142" s="396"/>
      <c r="M142" s="396"/>
      <c r="N142" s="396"/>
      <c r="O142" s="393"/>
      <c r="P142" s="397"/>
      <c r="Q142" s="397"/>
      <c r="R142" s="413"/>
      <c r="S142" s="392"/>
      <c r="T142" s="392"/>
      <c r="U142" s="392"/>
      <c r="V142" s="393"/>
      <c r="X142" s="398"/>
    </row>
    <row r="143" spans="1:26" s="13" customFormat="1" ht="12.75">
      <c r="A143" s="393"/>
      <c r="B143" s="393"/>
      <c r="C143" s="393"/>
      <c r="D143" s="393"/>
      <c r="E143" s="396"/>
      <c r="F143" s="396"/>
      <c r="G143" s="396"/>
      <c r="H143" s="396"/>
      <c r="I143" s="396"/>
      <c r="J143" s="396"/>
      <c r="K143" s="396"/>
      <c r="L143" s="396"/>
      <c r="M143" s="396"/>
      <c r="N143" s="396"/>
      <c r="O143" s="393"/>
      <c r="P143" s="397"/>
      <c r="Q143" s="397"/>
      <c r="R143" s="413"/>
      <c r="S143" s="392"/>
      <c r="T143" s="392"/>
      <c r="U143" s="392"/>
      <c r="V143" s="393"/>
      <c r="X143" s="398"/>
    </row>
    <row r="144" spans="1:26" s="13" customFormat="1" ht="12.75">
      <c r="A144" s="393"/>
      <c r="B144" s="393"/>
      <c r="C144" s="393"/>
      <c r="D144" s="393"/>
      <c r="E144" s="396"/>
      <c r="F144" s="396"/>
      <c r="G144" s="396"/>
      <c r="H144" s="396"/>
      <c r="I144" s="396"/>
      <c r="J144" s="396"/>
      <c r="K144" s="396"/>
      <c r="L144" s="396"/>
      <c r="M144" s="396"/>
      <c r="N144" s="396"/>
      <c r="O144" s="393"/>
      <c r="P144" s="397"/>
      <c r="Q144" s="397"/>
      <c r="R144" s="413"/>
      <c r="S144" s="392"/>
      <c r="T144" s="392"/>
      <c r="U144" s="392"/>
      <c r="V144" s="393"/>
      <c r="X144" s="398"/>
    </row>
    <row r="145" spans="1:24" s="13" customFormat="1" ht="12.75">
      <c r="A145" s="393"/>
      <c r="B145" s="393"/>
      <c r="C145" s="393"/>
      <c r="D145" s="393"/>
      <c r="E145" s="396"/>
      <c r="F145" s="396"/>
      <c r="G145" s="396"/>
      <c r="H145" s="396"/>
      <c r="I145" s="396"/>
      <c r="J145" s="396"/>
      <c r="K145" s="396"/>
      <c r="L145" s="396"/>
      <c r="M145" s="396"/>
      <c r="N145" s="396"/>
      <c r="O145" s="393"/>
      <c r="P145" s="397"/>
      <c r="Q145" s="397"/>
      <c r="R145" s="413"/>
      <c r="S145" s="392"/>
      <c r="T145" s="392"/>
      <c r="U145" s="392"/>
      <c r="V145" s="393"/>
      <c r="X145" s="398"/>
    </row>
    <row r="146" spans="1:24" s="13" customFormat="1" ht="12.75">
      <c r="A146" s="393"/>
      <c r="B146" s="393"/>
      <c r="C146" s="393"/>
      <c r="D146" s="393"/>
      <c r="E146" s="396"/>
      <c r="F146" s="396"/>
      <c r="G146" s="396"/>
      <c r="H146" s="396"/>
      <c r="I146" s="396"/>
      <c r="J146" s="396"/>
      <c r="K146" s="396"/>
      <c r="L146" s="396"/>
      <c r="M146" s="396"/>
      <c r="N146" s="396"/>
      <c r="O146" s="393"/>
      <c r="P146" s="397"/>
      <c r="Q146" s="397"/>
      <c r="R146" s="413"/>
      <c r="S146" s="392"/>
      <c r="T146" s="392"/>
      <c r="U146" s="392"/>
      <c r="V146" s="393"/>
      <c r="X146" s="398"/>
    </row>
    <row r="147" spans="1:24" s="13" customFormat="1" ht="12.75">
      <c r="A147" s="393"/>
      <c r="B147" s="393"/>
      <c r="C147" s="393"/>
      <c r="D147" s="393"/>
      <c r="E147" s="396"/>
      <c r="F147" s="396"/>
      <c r="G147" s="396"/>
      <c r="H147" s="396"/>
      <c r="I147" s="396"/>
      <c r="J147" s="396"/>
      <c r="K147" s="396"/>
      <c r="L147" s="396"/>
      <c r="M147" s="396"/>
      <c r="N147" s="396"/>
      <c r="O147" s="393"/>
      <c r="P147" s="397"/>
      <c r="Q147" s="397"/>
      <c r="R147" s="413"/>
      <c r="S147" s="392"/>
      <c r="T147" s="392"/>
      <c r="U147" s="392"/>
      <c r="V147" s="393"/>
      <c r="X147" s="398"/>
    </row>
    <row r="148" spans="1:24" s="13" customFormat="1" ht="12.75">
      <c r="A148" s="393"/>
      <c r="B148" s="393"/>
      <c r="C148" s="393"/>
      <c r="D148" s="393"/>
      <c r="E148" s="396"/>
      <c r="F148" s="396"/>
      <c r="G148" s="396"/>
      <c r="H148" s="396"/>
      <c r="I148" s="396"/>
      <c r="J148" s="396"/>
      <c r="K148" s="396"/>
      <c r="L148" s="396"/>
      <c r="M148" s="396"/>
      <c r="N148" s="396"/>
      <c r="O148" s="393"/>
      <c r="P148" s="397"/>
      <c r="Q148" s="397"/>
      <c r="R148" s="413"/>
      <c r="S148" s="392"/>
      <c r="T148" s="392"/>
      <c r="U148" s="392"/>
      <c r="V148" s="393"/>
      <c r="X148" s="398"/>
    </row>
    <row r="149" spans="1:24" s="13" customFormat="1" ht="12.75">
      <c r="A149" s="393"/>
      <c r="B149" s="393"/>
      <c r="C149" s="393"/>
      <c r="D149" s="393"/>
      <c r="E149" s="396"/>
      <c r="F149" s="396"/>
      <c r="G149" s="396"/>
      <c r="H149" s="396"/>
      <c r="I149" s="396"/>
      <c r="J149" s="396"/>
      <c r="K149" s="396"/>
      <c r="L149" s="396"/>
      <c r="M149" s="396"/>
      <c r="N149" s="396"/>
      <c r="O149" s="393"/>
      <c r="P149" s="397"/>
      <c r="Q149" s="397"/>
      <c r="R149" s="413"/>
      <c r="S149" s="392"/>
      <c r="T149" s="392"/>
      <c r="U149" s="392"/>
      <c r="V149" s="393"/>
      <c r="X149" s="398"/>
    </row>
    <row r="150" spans="1:24" s="13" customFormat="1" ht="12.75">
      <c r="A150" s="393"/>
      <c r="B150" s="393"/>
      <c r="C150" s="393"/>
      <c r="D150" s="393"/>
      <c r="E150" s="396"/>
      <c r="F150" s="396"/>
      <c r="G150" s="396"/>
      <c r="H150" s="396"/>
      <c r="I150" s="396"/>
      <c r="J150" s="396"/>
      <c r="K150" s="396"/>
      <c r="L150" s="396"/>
      <c r="M150" s="396"/>
      <c r="N150" s="396"/>
      <c r="O150" s="393"/>
      <c r="P150" s="397"/>
      <c r="Q150" s="397"/>
      <c r="R150" s="413"/>
      <c r="S150" s="392"/>
      <c r="T150" s="392"/>
      <c r="U150" s="392"/>
      <c r="V150" s="393"/>
      <c r="X150" s="398"/>
    </row>
    <row r="151" spans="1:24" s="13" customFormat="1" ht="12.75">
      <c r="A151" s="393"/>
      <c r="B151" s="393"/>
      <c r="C151" s="393"/>
      <c r="D151" s="393"/>
      <c r="E151" s="396"/>
      <c r="F151" s="396"/>
      <c r="G151" s="396"/>
      <c r="H151" s="396"/>
      <c r="I151" s="396"/>
      <c r="J151" s="396"/>
      <c r="K151" s="396"/>
      <c r="L151" s="396"/>
      <c r="M151" s="396"/>
      <c r="N151" s="396"/>
      <c r="O151" s="393"/>
      <c r="P151" s="397"/>
      <c r="Q151" s="397"/>
      <c r="R151" s="413"/>
      <c r="S151" s="392"/>
      <c r="T151" s="392"/>
      <c r="U151" s="392"/>
      <c r="V151" s="393"/>
      <c r="X151" s="398"/>
    </row>
    <row r="152" spans="1:24" s="13" customFormat="1" ht="12.75">
      <c r="A152" s="393"/>
      <c r="B152" s="393"/>
      <c r="C152" s="393"/>
      <c r="D152" s="393"/>
      <c r="E152" s="396"/>
      <c r="F152" s="396"/>
      <c r="G152" s="396"/>
      <c r="H152" s="396"/>
      <c r="I152" s="396"/>
      <c r="J152" s="396"/>
      <c r="K152" s="396"/>
      <c r="L152" s="396"/>
      <c r="M152" s="396"/>
      <c r="N152" s="396"/>
      <c r="O152" s="393"/>
      <c r="P152" s="397"/>
      <c r="Q152" s="397"/>
      <c r="R152" s="413"/>
      <c r="S152" s="392"/>
      <c r="T152" s="392"/>
      <c r="U152" s="392"/>
      <c r="V152" s="393"/>
      <c r="X152" s="398"/>
    </row>
    <row r="153" spans="1:24" s="13" customFormat="1" ht="12.75">
      <c r="A153" s="393"/>
      <c r="B153" s="393"/>
      <c r="C153" s="393"/>
      <c r="D153" s="393"/>
      <c r="E153" s="396"/>
      <c r="F153" s="396"/>
      <c r="G153" s="396"/>
      <c r="H153" s="396"/>
      <c r="I153" s="396"/>
      <c r="J153" s="396"/>
      <c r="K153" s="396"/>
      <c r="L153" s="396"/>
      <c r="M153" s="396"/>
      <c r="N153" s="396"/>
      <c r="O153" s="393"/>
      <c r="P153" s="397"/>
      <c r="Q153" s="397"/>
      <c r="R153" s="413"/>
      <c r="S153" s="392"/>
      <c r="T153" s="392"/>
      <c r="U153" s="392"/>
      <c r="V153" s="393"/>
      <c r="X153" s="398"/>
    </row>
    <row r="154" spans="1:24" s="13" customFormat="1" ht="12.75">
      <c r="A154" s="393"/>
      <c r="B154" s="393"/>
      <c r="C154" s="393"/>
      <c r="D154" s="393"/>
      <c r="E154" s="396"/>
      <c r="F154" s="396"/>
      <c r="G154" s="396"/>
      <c r="H154" s="396"/>
      <c r="I154" s="396"/>
      <c r="J154" s="396"/>
      <c r="K154" s="396"/>
      <c r="L154" s="396"/>
      <c r="M154" s="396"/>
      <c r="N154" s="396"/>
      <c r="O154" s="393"/>
      <c r="P154" s="397"/>
      <c r="Q154" s="397"/>
      <c r="R154" s="413"/>
      <c r="S154" s="392"/>
      <c r="T154" s="392"/>
      <c r="U154" s="392"/>
      <c r="V154" s="393"/>
      <c r="X154" s="398"/>
    </row>
    <row r="155" spans="1:24" s="13" customFormat="1" ht="12.75">
      <c r="A155" s="393"/>
      <c r="B155" s="393"/>
      <c r="C155" s="393"/>
      <c r="D155" s="393"/>
      <c r="E155" s="396"/>
      <c r="F155" s="396"/>
      <c r="G155" s="396"/>
      <c r="H155" s="396"/>
      <c r="I155" s="396"/>
      <c r="J155" s="396"/>
      <c r="K155" s="396"/>
      <c r="L155" s="396"/>
      <c r="M155" s="396"/>
      <c r="N155" s="396"/>
      <c r="O155" s="393"/>
      <c r="P155" s="397"/>
      <c r="Q155" s="397"/>
      <c r="R155" s="413"/>
      <c r="S155" s="392"/>
      <c r="T155" s="392"/>
      <c r="U155" s="392"/>
      <c r="V155" s="393"/>
      <c r="X155" s="398"/>
    </row>
    <row r="156" spans="1:24" s="13" customFormat="1" ht="12.75">
      <c r="A156" s="393"/>
      <c r="B156" s="393"/>
      <c r="C156" s="393"/>
      <c r="D156" s="393"/>
      <c r="E156" s="396"/>
      <c r="F156" s="396"/>
      <c r="G156" s="396"/>
      <c r="H156" s="396"/>
      <c r="I156" s="396"/>
      <c r="J156" s="396"/>
      <c r="K156" s="396"/>
      <c r="L156" s="396"/>
      <c r="M156" s="396"/>
      <c r="N156" s="396"/>
      <c r="O156" s="393"/>
      <c r="P156" s="397"/>
      <c r="Q156" s="397"/>
      <c r="R156" s="413"/>
      <c r="S156" s="392"/>
      <c r="T156" s="392"/>
      <c r="U156" s="392"/>
      <c r="V156" s="393"/>
      <c r="X156" s="398"/>
    </row>
    <row r="157" spans="1:24" s="13" customFormat="1" ht="12.75">
      <c r="A157" s="393"/>
      <c r="B157" s="393"/>
      <c r="C157" s="393"/>
      <c r="D157" s="393"/>
      <c r="E157" s="396"/>
      <c r="F157" s="396"/>
      <c r="G157" s="396"/>
      <c r="H157" s="396"/>
      <c r="I157" s="396"/>
      <c r="J157" s="396"/>
      <c r="K157" s="396"/>
      <c r="L157" s="396"/>
      <c r="M157" s="396"/>
      <c r="N157" s="396"/>
      <c r="O157" s="393"/>
      <c r="P157" s="397"/>
      <c r="Q157" s="397"/>
      <c r="R157" s="413"/>
      <c r="S157" s="392"/>
      <c r="T157" s="392"/>
      <c r="U157" s="392"/>
      <c r="V157" s="393"/>
      <c r="X157" s="398"/>
    </row>
    <row r="158" spans="1:24" s="13" customFormat="1" ht="12.75">
      <c r="A158" s="393"/>
      <c r="B158" s="393"/>
      <c r="C158" s="393"/>
      <c r="D158" s="393"/>
      <c r="E158" s="396"/>
      <c r="F158" s="396"/>
      <c r="G158" s="396"/>
      <c r="H158" s="396"/>
      <c r="I158" s="396"/>
      <c r="J158" s="396"/>
      <c r="K158" s="396"/>
      <c r="L158" s="396"/>
      <c r="M158" s="396"/>
      <c r="N158" s="396"/>
      <c r="O158" s="393"/>
      <c r="P158" s="397"/>
      <c r="Q158" s="397"/>
      <c r="R158" s="413"/>
      <c r="S158" s="392"/>
      <c r="T158" s="392"/>
      <c r="U158" s="392"/>
      <c r="V158" s="393"/>
      <c r="X158" s="398"/>
    </row>
    <row r="159" spans="1:24" s="13" customFormat="1" ht="12.75">
      <c r="A159" s="393"/>
      <c r="B159" s="393"/>
      <c r="C159" s="393"/>
      <c r="D159" s="393"/>
      <c r="E159" s="396"/>
      <c r="F159" s="396"/>
      <c r="G159" s="396"/>
      <c r="H159" s="396"/>
      <c r="I159" s="396"/>
      <c r="J159" s="396"/>
      <c r="K159" s="396"/>
      <c r="L159" s="396"/>
      <c r="M159" s="396"/>
      <c r="N159" s="396"/>
      <c r="O159" s="393"/>
      <c r="P159" s="397"/>
      <c r="Q159" s="397"/>
      <c r="R159" s="413"/>
      <c r="S159" s="392"/>
      <c r="T159" s="392"/>
      <c r="U159" s="392"/>
      <c r="V159" s="393"/>
      <c r="X159" s="398"/>
    </row>
    <row r="160" spans="1:24" s="13" customFormat="1" ht="12.75">
      <c r="A160" s="393"/>
      <c r="B160" s="393"/>
      <c r="C160" s="393"/>
      <c r="D160" s="393"/>
      <c r="E160" s="396"/>
      <c r="F160" s="396"/>
      <c r="G160" s="396"/>
      <c r="H160" s="396"/>
      <c r="I160" s="396"/>
      <c r="J160" s="396"/>
      <c r="K160" s="396"/>
      <c r="L160" s="396"/>
      <c r="M160" s="396"/>
      <c r="N160" s="396"/>
      <c r="O160" s="393"/>
      <c r="P160" s="397"/>
      <c r="Q160" s="397"/>
      <c r="R160" s="413"/>
      <c r="S160" s="392"/>
      <c r="T160" s="392"/>
      <c r="U160" s="392"/>
      <c r="V160" s="393"/>
      <c r="X160" s="398"/>
    </row>
    <row r="161" spans="1:24" s="13" customFormat="1" ht="12.75">
      <c r="A161" s="393"/>
      <c r="B161" s="393"/>
      <c r="C161" s="393"/>
      <c r="D161" s="393"/>
      <c r="E161" s="396"/>
      <c r="F161" s="396"/>
      <c r="G161" s="396"/>
      <c r="H161" s="396"/>
      <c r="I161" s="396"/>
      <c r="J161" s="396"/>
      <c r="K161" s="396"/>
      <c r="L161" s="396"/>
      <c r="M161" s="396"/>
      <c r="N161" s="396"/>
      <c r="O161" s="393"/>
      <c r="P161" s="397"/>
      <c r="Q161" s="397"/>
      <c r="R161" s="413"/>
      <c r="S161" s="392"/>
      <c r="T161" s="392"/>
      <c r="U161" s="392"/>
      <c r="V161" s="393"/>
      <c r="X161" s="398"/>
    </row>
    <row r="162" spans="1:24" s="13" customFormat="1" ht="12.75">
      <c r="A162" s="393"/>
      <c r="B162" s="393"/>
      <c r="C162" s="393"/>
      <c r="D162" s="393"/>
      <c r="E162" s="396"/>
      <c r="F162" s="396"/>
      <c r="G162" s="396"/>
      <c r="H162" s="396"/>
      <c r="I162" s="396"/>
      <c r="J162" s="396"/>
      <c r="K162" s="396"/>
      <c r="L162" s="396"/>
      <c r="M162" s="396"/>
      <c r="N162" s="396"/>
      <c r="O162" s="393"/>
      <c r="P162" s="397"/>
      <c r="Q162" s="397"/>
      <c r="R162" s="413"/>
      <c r="S162" s="392"/>
      <c r="T162" s="392"/>
      <c r="U162" s="392"/>
      <c r="V162" s="393"/>
      <c r="X162" s="398"/>
    </row>
    <row r="163" spans="1:24" s="13" customFormat="1" ht="12.75">
      <c r="A163" s="393"/>
      <c r="B163" s="393"/>
      <c r="C163" s="393"/>
      <c r="D163" s="393"/>
      <c r="E163" s="396"/>
      <c r="F163" s="396"/>
      <c r="G163" s="396"/>
      <c r="H163" s="396"/>
      <c r="I163" s="396"/>
      <c r="J163" s="396"/>
      <c r="K163" s="396"/>
      <c r="L163" s="396"/>
      <c r="M163" s="396"/>
      <c r="N163" s="396"/>
      <c r="O163" s="393"/>
      <c r="P163" s="397"/>
      <c r="Q163" s="397"/>
      <c r="R163" s="413"/>
      <c r="S163" s="392"/>
      <c r="T163" s="392"/>
      <c r="U163" s="392"/>
      <c r="V163" s="393"/>
      <c r="X163" s="398"/>
    </row>
    <row r="164" spans="1:24" s="13" customFormat="1" ht="12.75">
      <c r="A164" s="393"/>
      <c r="B164" s="393"/>
      <c r="C164" s="393"/>
      <c r="D164" s="393"/>
      <c r="E164" s="396"/>
      <c r="F164" s="396"/>
      <c r="G164" s="396"/>
      <c r="H164" s="396"/>
      <c r="I164" s="396"/>
      <c r="J164" s="396"/>
      <c r="K164" s="396"/>
      <c r="L164" s="396"/>
      <c r="M164" s="396"/>
      <c r="N164" s="396"/>
      <c r="O164" s="393"/>
      <c r="P164" s="397"/>
      <c r="Q164" s="397"/>
      <c r="R164" s="413"/>
      <c r="S164" s="392"/>
      <c r="T164" s="392"/>
      <c r="U164" s="392"/>
      <c r="V164" s="393"/>
      <c r="X164" s="398"/>
    </row>
    <row r="165" spans="1:24" s="13" customFormat="1" ht="12.75">
      <c r="A165" s="393"/>
      <c r="B165" s="393"/>
      <c r="C165" s="393"/>
      <c r="D165" s="393"/>
      <c r="E165" s="396"/>
      <c r="F165" s="396"/>
      <c r="G165" s="396"/>
      <c r="H165" s="396"/>
      <c r="I165" s="396"/>
      <c r="J165" s="396"/>
      <c r="K165" s="396"/>
      <c r="L165" s="396"/>
      <c r="M165" s="396"/>
      <c r="N165" s="396"/>
      <c r="O165" s="393"/>
      <c r="P165" s="397"/>
      <c r="Q165" s="397"/>
      <c r="R165" s="413"/>
      <c r="S165" s="392"/>
      <c r="T165" s="392"/>
      <c r="U165" s="392"/>
      <c r="V165" s="393"/>
      <c r="X165" s="398"/>
    </row>
    <row r="166" spans="1:24" s="13" customFormat="1" ht="12.75">
      <c r="A166" s="393"/>
      <c r="B166" s="393"/>
      <c r="C166" s="393"/>
      <c r="D166" s="393"/>
      <c r="E166" s="396"/>
      <c r="F166" s="396"/>
      <c r="G166" s="396"/>
      <c r="H166" s="396"/>
      <c r="I166" s="396"/>
      <c r="J166" s="396"/>
      <c r="K166" s="396"/>
      <c r="L166" s="396"/>
      <c r="M166" s="396"/>
      <c r="N166" s="396"/>
      <c r="O166" s="393"/>
      <c r="P166" s="397"/>
      <c r="Q166" s="397"/>
      <c r="R166" s="413"/>
      <c r="S166" s="392"/>
      <c r="T166" s="392"/>
      <c r="U166" s="392"/>
      <c r="V166" s="393"/>
      <c r="X166" s="398"/>
    </row>
    <row r="167" spans="1:24" s="13" customFormat="1" ht="12.75">
      <c r="A167" s="393"/>
      <c r="B167" s="393"/>
      <c r="C167" s="393"/>
      <c r="D167" s="393"/>
      <c r="E167" s="396"/>
      <c r="F167" s="396"/>
      <c r="G167" s="396"/>
      <c r="H167" s="396"/>
      <c r="I167" s="396"/>
      <c r="J167" s="396"/>
      <c r="K167" s="396"/>
      <c r="L167" s="396"/>
      <c r="M167" s="396"/>
      <c r="N167" s="396"/>
      <c r="O167" s="393"/>
      <c r="P167" s="397"/>
      <c r="Q167" s="397"/>
      <c r="R167" s="413"/>
      <c r="S167" s="392"/>
      <c r="T167" s="392"/>
      <c r="U167" s="392"/>
      <c r="V167" s="393"/>
      <c r="X167" s="398"/>
    </row>
    <row r="168" spans="1:24" s="13" customFormat="1" ht="12.75">
      <c r="A168" s="393"/>
      <c r="B168" s="393"/>
      <c r="C168" s="393"/>
      <c r="D168" s="393"/>
      <c r="E168" s="396"/>
      <c r="F168" s="396"/>
      <c r="G168" s="396"/>
      <c r="H168" s="396"/>
      <c r="I168" s="396"/>
      <c r="J168" s="396"/>
      <c r="K168" s="396"/>
      <c r="L168" s="396"/>
      <c r="M168" s="396"/>
      <c r="N168" s="396"/>
      <c r="O168" s="393"/>
      <c r="P168" s="397"/>
      <c r="Q168" s="397"/>
      <c r="R168" s="413"/>
      <c r="S168" s="392"/>
      <c r="T168" s="392"/>
      <c r="U168" s="392"/>
      <c r="V168" s="393"/>
      <c r="X168" s="398"/>
    </row>
    <row r="169" spans="1:24" s="13" customFormat="1" ht="12.75">
      <c r="A169" s="393"/>
      <c r="B169" s="393"/>
      <c r="C169" s="393"/>
      <c r="D169" s="393"/>
      <c r="E169" s="396"/>
      <c r="F169" s="396"/>
      <c r="G169" s="396"/>
      <c r="H169" s="396"/>
      <c r="I169" s="396"/>
      <c r="J169" s="396"/>
      <c r="K169" s="396"/>
      <c r="L169" s="396"/>
      <c r="M169" s="396"/>
      <c r="N169" s="396"/>
      <c r="O169" s="393"/>
      <c r="P169" s="397"/>
      <c r="Q169" s="397"/>
      <c r="R169" s="413"/>
      <c r="S169" s="392"/>
      <c r="T169" s="392"/>
      <c r="U169" s="392"/>
      <c r="V169" s="393"/>
      <c r="X169" s="398"/>
    </row>
    <row r="170" spans="1:24" s="13" customFormat="1" ht="12.75">
      <c r="A170" s="393"/>
      <c r="B170" s="393"/>
      <c r="C170" s="393"/>
      <c r="D170" s="393"/>
      <c r="E170" s="396"/>
      <c r="F170" s="396"/>
      <c r="G170" s="396"/>
      <c r="H170" s="396"/>
      <c r="I170" s="396"/>
      <c r="J170" s="396"/>
      <c r="K170" s="396"/>
      <c r="L170" s="396"/>
      <c r="M170" s="396"/>
      <c r="N170" s="396"/>
      <c r="O170" s="393"/>
      <c r="P170" s="397"/>
      <c r="Q170" s="397"/>
      <c r="R170" s="413"/>
      <c r="S170" s="392"/>
      <c r="T170" s="392"/>
      <c r="U170" s="392"/>
      <c r="V170" s="393"/>
      <c r="X170" s="398"/>
    </row>
    <row r="171" spans="1:24" s="13" customFormat="1" ht="12.75">
      <c r="A171" s="393"/>
      <c r="B171" s="393"/>
      <c r="C171" s="393"/>
      <c r="D171" s="393"/>
      <c r="E171" s="396"/>
      <c r="F171" s="396"/>
      <c r="G171" s="396"/>
      <c r="H171" s="396"/>
      <c r="I171" s="396"/>
      <c r="J171" s="396"/>
      <c r="K171" s="396"/>
      <c r="L171" s="396"/>
      <c r="M171" s="396"/>
      <c r="N171" s="396"/>
      <c r="O171" s="393"/>
      <c r="P171" s="397"/>
      <c r="Q171" s="397"/>
      <c r="R171" s="413"/>
      <c r="S171" s="392"/>
      <c r="T171" s="392"/>
      <c r="U171" s="392"/>
      <c r="V171" s="393"/>
      <c r="X171" s="398"/>
    </row>
    <row r="172" spans="1:24" s="13" customFormat="1" ht="12.75">
      <c r="A172" s="393"/>
      <c r="B172" s="393"/>
      <c r="C172" s="393"/>
      <c r="D172" s="393"/>
      <c r="E172" s="396"/>
      <c r="F172" s="396"/>
      <c r="G172" s="396"/>
      <c r="H172" s="396"/>
      <c r="I172" s="396"/>
      <c r="J172" s="396"/>
      <c r="K172" s="396"/>
      <c r="L172" s="396"/>
      <c r="M172" s="396"/>
      <c r="N172" s="396"/>
      <c r="O172" s="393"/>
      <c r="P172" s="397"/>
      <c r="Q172" s="397"/>
      <c r="R172" s="413"/>
      <c r="S172" s="392"/>
      <c r="T172" s="392"/>
      <c r="U172" s="392"/>
      <c r="V172" s="393"/>
      <c r="X172" s="398"/>
    </row>
    <row r="173" spans="1:24" s="13" customFormat="1" ht="12.75">
      <c r="A173" s="393"/>
      <c r="B173" s="393"/>
      <c r="C173" s="393"/>
      <c r="D173" s="393"/>
      <c r="E173" s="396"/>
      <c r="F173" s="396"/>
      <c r="G173" s="396"/>
      <c r="H173" s="396"/>
      <c r="I173" s="396"/>
      <c r="J173" s="396"/>
      <c r="K173" s="396"/>
      <c r="L173" s="396"/>
      <c r="M173" s="396"/>
      <c r="N173" s="396"/>
      <c r="O173" s="393"/>
      <c r="P173" s="397"/>
      <c r="Q173" s="397"/>
      <c r="R173" s="413"/>
      <c r="S173" s="392"/>
      <c r="T173" s="392"/>
      <c r="U173" s="392"/>
      <c r="V173" s="393"/>
      <c r="X173" s="398"/>
    </row>
    <row r="174" spans="1:24" s="13" customFormat="1" ht="12.75">
      <c r="A174" s="393"/>
      <c r="B174" s="393"/>
      <c r="C174" s="393"/>
      <c r="D174" s="393"/>
      <c r="E174" s="396"/>
      <c r="F174" s="396"/>
      <c r="G174" s="396"/>
      <c r="H174" s="396"/>
      <c r="I174" s="396"/>
      <c r="J174" s="396"/>
      <c r="K174" s="396"/>
      <c r="L174" s="396"/>
      <c r="M174" s="396"/>
      <c r="N174" s="396"/>
      <c r="O174" s="393"/>
      <c r="P174" s="397"/>
      <c r="Q174" s="397"/>
      <c r="R174" s="413"/>
      <c r="S174" s="392"/>
      <c r="T174" s="392"/>
      <c r="U174" s="392"/>
      <c r="V174" s="393"/>
      <c r="X174" s="398"/>
    </row>
    <row r="175" spans="1:24" s="13" customFormat="1" ht="12.75">
      <c r="A175" s="393"/>
      <c r="B175" s="393"/>
      <c r="C175" s="393"/>
      <c r="D175" s="393"/>
      <c r="E175" s="396"/>
      <c r="F175" s="396"/>
      <c r="G175" s="396"/>
      <c r="H175" s="396"/>
      <c r="I175" s="396"/>
      <c r="J175" s="396"/>
      <c r="K175" s="396"/>
      <c r="L175" s="396"/>
      <c r="M175" s="396"/>
      <c r="N175" s="396"/>
      <c r="O175" s="393"/>
      <c r="P175" s="397"/>
      <c r="Q175" s="397"/>
      <c r="R175" s="413"/>
      <c r="S175" s="392"/>
      <c r="T175" s="392"/>
      <c r="U175" s="392"/>
      <c r="V175" s="393"/>
      <c r="X175" s="398"/>
    </row>
    <row r="176" spans="1:24" s="13" customFormat="1" ht="12.75">
      <c r="A176" s="393"/>
      <c r="B176" s="393"/>
      <c r="C176" s="393"/>
      <c r="D176" s="393"/>
      <c r="E176" s="396"/>
      <c r="F176" s="396"/>
      <c r="G176" s="396"/>
      <c r="H176" s="396"/>
      <c r="I176" s="396"/>
      <c r="J176" s="396"/>
      <c r="K176" s="396"/>
      <c r="L176" s="396"/>
      <c r="M176" s="396"/>
      <c r="N176" s="396"/>
      <c r="O176" s="393"/>
      <c r="P176" s="397"/>
      <c r="Q176" s="397"/>
      <c r="R176" s="413"/>
      <c r="S176" s="392"/>
      <c r="T176" s="392"/>
      <c r="U176" s="392"/>
      <c r="V176" s="393"/>
      <c r="X176" s="398"/>
    </row>
    <row r="177" spans="1:24" s="13" customFormat="1" ht="12.75">
      <c r="A177" s="393"/>
      <c r="B177" s="393"/>
      <c r="C177" s="393"/>
      <c r="D177" s="393"/>
      <c r="E177" s="396"/>
      <c r="F177" s="396"/>
      <c r="G177" s="396"/>
      <c r="H177" s="396"/>
      <c r="I177" s="396"/>
      <c r="J177" s="396"/>
      <c r="K177" s="396"/>
      <c r="L177" s="396"/>
      <c r="M177" s="396"/>
      <c r="N177" s="396"/>
      <c r="O177" s="393"/>
      <c r="P177" s="397"/>
      <c r="Q177" s="397"/>
      <c r="R177" s="413"/>
      <c r="S177" s="392"/>
      <c r="T177" s="392"/>
      <c r="U177" s="392"/>
      <c r="V177" s="393"/>
      <c r="X177" s="398"/>
    </row>
    <row r="178" spans="1:24" s="13" customFormat="1" ht="12.75">
      <c r="A178" s="393"/>
      <c r="B178" s="393"/>
      <c r="C178" s="393"/>
      <c r="D178" s="393"/>
      <c r="E178" s="396"/>
      <c r="F178" s="396"/>
      <c r="G178" s="396"/>
      <c r="H178" s="396"/>
      <c r="I178" s="396"/>
      <c r="J178" s="396"/>
      <c r="K178" s="396"/>
      <c r="L178" s="396"/>
      <c r="M178" s="396"/>
      <c r="N178" s="396"/>
      <c r="O178" s="393"/>
      <c r="P178" s="397"/>
      <c r="Q178" s="397"/>
      <c r="R178" s="413"/>
      <c r="S178" s="392"/>
      <c r="T178" s="392"/>
      <c r="U178" s="392"/>
      <c r="V178" s="393"/>
      <c r="X178" s="398"/>
    </row>
    <row r="179" spans="1:24" s="13" customFormat="1" ht="12.75">
      <c r="A179" s="393"/>
      <c r="B179" s="393"/>
      <c r="C179" s="393"/>
      <c r="D179" s="393"/>
      <c r="E179" s="396"/>
      <c r="F179" s="396"/>
      <c r="G179" s="396"/>
      <c r="H179" s="396"/>
      <c r="I179" s="396"/>
      <c r="J179" s="396"/>
      <c r="K179" s="396"/>
      <c r="L179" s="396"/>
      <c r="M179" s="396"/>
      <c r="N179" s="396"/>
      <c r="O179" s="393"/>
      <c r="P179" s="397"/>
      <c r="Q179" s="397"/>
      <c r="R179" s="413"/>
      <c r="S179" s="392"/>
      <c r="T179" s="392"/>
      <c r="U179" s="392"/>
      <c r="V179" s="393"/>
      <c r="X179" s="398"/>
    </row>
    <row r="180" spans="1:24" s="13" customFormat="1" ht="12.75">
      <c r="A180" s="393"/>
      <c r="B180" s="393"/>
      <c r="C180" s="393"/>
      <c r="D180" s="393"/>
      <c r="E180" s="396"/>
      <c r="F180" s="396"/>
      <c r="G180" s="396"/>
      <c r="H180" s="396"/>
      <c r="I180" s="396"/>
      <c r="J180" s="396"/>
      <c r="K180" s="396"/>
      <c r="L180" s="396"/>
      <c r="M180" s="396"/>
      <c r="N180" s="396"/>
      <c r="O180" s="393"/>
      <c r="P180" s="397"/>
      <c r="Q180" s="397"/>
      <c r="R180" s="413"/>
      <c r="S180" s="392"/>
      <c r="T180" s="392"/>
      <c r="U180" s="392"/>
      <c r="V180" s="393"/>
      <c r="X180" s="398"/>
    </row>
    <row r="181" spans="1:24" s="13" customFormat="1" ht="12.75">
      <c r="A181" s="393"/>
      <c r="B181" s="393"/>
      <c r="C181" s="393"/>
      <c r="D181" s="393"/>
      <c r="E181" s="396"/>
      <c r="F181" s="396"/>
      <c r="G181" s="396"/>
      <c r="H181" s="396"/>
      <c r="I181" s="396"/>
      <c r="J181" s="396"/>
      <c r="K181" s="396"/>
      <c r="L181" s="396"/>
      <c r="M181" s="396"/>
      <c r="N181" s="396"/>
      <c r="O181" s="393"/>
      <c r="P181" s="397"/>
      <c r="Q181" s="397"/>
      <c r="R181" s="413"/>
      <c r="S181" s="392"/>
      <c r="T181" s="392"/>
      <c r="U181" s="392"/>
      <c r="V181" s="393"/>
      <c r="X181" s="398"/>
    </row>
    <row r="182" spans="1:24" s="13" customFormat="1" ht="12.75">
      <c r="A182" s="393"/>
      <c r="B182" s="393"/>
      <c r="C182" s="393"/>
      <c r="D182" s="393"/>
      <c r="E182" s="396"/>
      <c r="F182" s="396"/>
      <c r="G182" s="396"/>
      <c r="H182" s="396"/>
      <c r="I182" s="396"/>
      <c r="J182" s="396"/>
      <c r="K182" s="396"/>
      <c r="L182" s="396"/>
      <c r="M182" s="396"/>
      <c r="N182" s="396"/>
      <c r="O182" s="393"/>
      <c r="P182" s="397"/>
      <c r="Q182" s="397"/>
      <c r="R182" s="413"/>
      <c r="S182" s="392"/>
      <c r="T182" s="392"/>
      <c r="U182" s="392"/>
      <c r="V182" s="393"/>
      <c r="X182" s="398"/>
    </row>
    <row r="183" spans="1:24" s="13" customFormat="1" ht="12.75">
      <c r="A183" s="393"/>
      <c r="B183" s="393"/>
      <c r="C183" s="393"/>
      <c r="D183" s="393"/>
      <c r="E183" s="396"/>
      <c r="F183" s="396"/>
      <c r="G183" s="396"/>
      <c r="H183" s="396"/>
      <c r="I183" s="396"/>
      <c r="J183" s="396"/>
      <c r="K183" s="396"/>
      <c r="L183" s="396"/>
      <c r="M183" s="396"/>
      <c r="N183" s="396"/>
      <c r="O183" s="393"/>
      <c r="P183" s="397"/>
      <c r="Q183" s="397"/>
      <c r="R183" s="413"/>
      <c r="S183" s="392"/>
      <c r="T183" s="392"/>
      <c r="U183" s="392"/>
      <c r="V183" s="393"/>
      <c r="X183" s="398"/>
    </row>
    <row r="184" spans="1:24" s="13" customFormat="1" ht="12.75">
      <c r="A184" s="393"/>
      <c r="B184" s="393"/>
      <c r="C184" s="393"/>
      <c r="D184" s="393"/>
      <c r="E184" s="396"/>
      <c r="F184" s="396"/>
      <c r="G184" s="396"/>
      <c r="H184" s="396"/>
      <c r="I184" s="396"/>
      <c r="J184" s="396"/>
      <c r="K184" s="396"/>
      <c r="L184" s="396"/>
      <c r="M184" s="396"/>
      <c r="N184" s="396"/>
      <c r="O184" s="393"/>
      <c r="P184" s="397"/>
      <c r="Q184" s="397"/>
      <c r="R184" s="413"/>
      <c r="S184" s="392"/>
      <c r="T184" s="392"/>
      <c r="U184" s="392"/>
      <c r="V184" s="393"/>
      <c r="X184" s="398"/>
    </row>
    <row r="185" spans="1:24" s="13" customFormat="1" ht="12.75">
      <c r="A185" s="393"/>
      <c r="B185" s="393"/>
      <c r="C185" s="393"/>
      <c r="D185" s="393"/>
      <c r="E185" s="396"/>
      <c r="F185" s="396"/>
      <c r="G185" s="396"/>
      <c r="H185" s="396"/>
      <c r="I185" s="396"/>
      <c r="J185" s="396"/>
      <c r="K185" s="396"/>
      <c r="L185" s="396"/>
      <c r="M185" s="396"/>
      <c r="N185" s="396"/>
      <c r="O185" s="393"/>
      <c r="P185" s="397"/>
      <c r="Q185" s="397"/>
      <c r="R185" s="413"/>
      <c r="S185" s="392"/>
      <c r="T185" s="392"/>
      <c r="U185" s="392"/>
      <c r="V185" s="393"/>
      <c r="X185" s="398"/>
    </row>
    <row r="186" spans="1:24" s="13" customFormat="1" ht="12.75">
      <c r="A186" s="393"/>
      <c r="B186" s="393"/>
      <c r="C186" s="393"/>
      <c r="D186" s="393"/>
      <c r="E186" s="396"/>
      <c r="F186" s="396"/>
      <c r="G186" s="396"/>
      <c r="H186" s="396"/>
      <c r="I186" s="396"/>
      <c r="J186" s="396"/>
      <c r="K186" s="396"/>
      <c r="L186" s="396"/>
      <c r="M186" s="396"/>
      <c r="N186" s="396"/>
      <c r="O186" s="393"/>
      <c r="P186" s="397"/>
      <c r="Q186" s="397"/>
      <c r="R186" s="413"/>
      <c r="S186" s="393"/>
      <c r="T186" s="393"/>
      <c r="U186" s="393"/>
      <c r="V186" s="393"/>
      <c r="X186" s="398"/>
    </row>
    <row r="187" spans="1:24" s="13" customFormat="1" ht="12.75">
      <c r="A187" s="393"/>
      <c r="B187" s="393"/>
      <c r="C187" s="393"/>
      <c r="D187" s="393"/>
      <c r="E187" s="396"/>
      <c r="F187" s="396"/>
      <c r="G187" s="396"/>
      <c r="H187" s="396"/>
      <c r="I187" s="396"/>
      <c r="J187" s="396"/>
      <c r="K187" s="396"/>
      <c r="L187" s="396"/>
      <c r="M187" s="396"/>
      <c r="N187" s="396"/>
      <c r="O187" s="393"/>
      <c r="P187" s="397"/>
      <c r="Q187" s="397"/>
      <c r="R187" s="413"/>
      <c r="S187" s="393"/>
      <c r="T187" s="393"/>
      <c r="U187" s="393"/>
      <c r="V187" s="393"/>
      <c r="X187" s="398"/>
    </row>
    <row r="188" spans="1:24" s="13" customFormat="1" ht="12.75">
      <c r="A188" s="393"/>
      <c r="B188" s="393"/>
      <c r="C188" s="393"/>
      <c r="D188" s="393"/>
      <c r="E188" s="396"/>
      <c r="F188" s="396"/>
      <c r="G188" s="396"/>
      <c r="H188" s="396"/>
      <c r="I188" s="396"/>
      <c r="J188" s="396"/>
      <c r="K188" s="396"/>
      <c r="L188" s="396"/>
      <c r="M188" s="396"/>
      <c r="N188" s="396"/>
      <c r="O188" s="393"/>
      <c r="P188" s="397"/>
      <c r="Q188" s="397"/>
      <c r="R188" s="413"/>
      <c r="S188" s="393"/>
      <c r="T188" s="393"/>
      <c r="U188" s="393"/>
      <c r="V188" s="393"/>
      <c r="X188" s="398"/>
    </row>
    <row r="189" spans="1:24" s="13" customFormat="1" ht="12.75">
      <c r="A189" s="393"/>
      <c r="B189" s="393"/>
      <c r="C189" s="393"/>
      <c r="D189" s="393"/>
      <c r="E189" s="396"/>
      <c r="F189" s="396"/>
      <c r="G189" s="396"/>
      <c r="H189" s="396"/>
      <c r="I189" s="396"/>
      <c r="J189" s="396"/>
      <c r="K189" s="396"/>
      <c r="L189" s="396"/>
      <c r="M189" s="396"/>
      <c r="N189" s="396"/>
      <c r="O189" s="393"/>
      <c r="P189" s="397"/>
      <c r="Q189" s="397"/>
      <c r="R189" s="413"/>
      <c r="S189" s="393"/>
      <c r="T189" s="393"/>
      <c r="U189" s="393"/>
      <c r="V189" s="393"/>
      <c r="X189" s="398"/>
    </row>
    <row r="190" spans="1:24" s="13" customFormat="1" ht="12.75">
      <c r="A190" s="393"/>
      <c r="B190" s="393"/>
      <c r="C190" s="393"/>
      <c r="D190" s="393"/>
      <c r="E190" s="396"/>
      <c r="F190" s="396"/>
      <c r="G190" s="396"/>
      <c r="H190" s="396"/>
      <c r="I190" s="396"/>
      <c r="J190" s="396"/>
      <c r="K190" s="396"/>
      <c r="L190" s="396"/>
      <c r="M190" s="396"/>
      <c r="N190" s="396"/>
      <c r="O190" s="393"/>
      <c r="P190" s="397"/>
      <c r="Q190" s="397"/>
      <c r="R190" s="413"/>
      <c r="S190" s="393"/>
      <c r="T190" s="393"/>
      <c r="U190" s="393"/>
      <c r="V190" s="393"/>
      <c r="X190" s="398"/>
    </row>
    <row r="191" spans="1:24" s="13" customFormat="1" ht="12.75">
      <c r="A191" s="393"/>
      <c r="B191" s="393"/>
      <c r="C191" s="393"/>
      <c r="D191" s="393"/>
      <c r="E191" s="396"/>
      <c r="F191" s="396"/>
      <c r="G191" s="396"/>
      <c r="H191" s="396"/>
      <c r="I191" s="396"/>
      <c r="J191" s="396"/>
      <c r="K191" s="396"/>
      <c r="L191" s="396"/>
      <c r="M191" s="396"/>
      <c r="N191" s="396"/>
      <c r="O191" s="393"/>
      <c r="P191" s="397"/>
      <c r="Q191" s="397"/>
      <c r="R191" s="413"/>
      <c r="S191" s="393"/>
      <c r="T191" s="393"/>
      <c r="U191" s="393"/>
      <c r="V191" s="393"/>
      <c r="X191" s="398"/>
    </row>
    <row r="192" spans="1:24" s="13" customFormat="1" ht="12.75">
      <c r="A192" s="393"/>
      <c r="B192" s="393"/>
      <c r="C192" s="393"/>
      <c r="D192" s="393"/>
      <c r="E192" s="396"/>
      <c r="F192" s="396"/>
      <c r="G192" s="396"/>
      <c r="H192" s="396"/>
      <c r="I192" s="396"/>
      <c r="J192" s="396"/>
      <c r="K192" s="396"/>
      <c r="L192" s="396"/>
      <c r="M192" s="396"/>
      <c r="N192" s="396"/>
      <c r="O192" s="393"/>
      <c r="P192" s="397"/>
      <c r="Q192" s="397"/>
      <c r="R192" s="413"/>
      <c r="S192" s="393"/>
      <c r="T192" s="393"/>
      <c r="U192" s="393"/>
      <c r="V192" s="393"/>
      <c r="X192" s="398"/>
    </row>
    <row r="193" spans="1:24" s="13" customFormat="1" ht="12.75">
      <c r="A193" s="393"/>
      <c r="B193" s="393"/>
      <c r="C193" s="393"/>
      <c r="D193" s="393"/>
      <c r="E193" s="396"/>
      <c r="F193" s="396"/>
      <c r="G193" s="396"/>
      <c r="H193" s="396"/>
      <c r="I193" s="396"/>
      <c r="J193" s="396"/>
      <c r="K193" s="396"/>
      <c r="L193" s="396"/>
      <c r="M193" s="396"/>
      <c r="N193" s="396"/>
      <c r="O193" s="393"/>
      <c r="P193" s="397"/>
      <c r="Q193" s="397"/>
      <c r="R193" s="413"/>
      <c r="S193" s="393"/>
      <c r="T193" s="393"/>
      <c r="U193" s="393"/>
      <c r="V193" s="393"/>
      <c r="X193" s="398"/>
    </row>
    <row r="194" spans="1:24" s="13" customFormat="1" ht="12.75">
      <c r="A194" s="393"/>
      <c r="B194" s="393"/>
      <c r="C194" s="393"/>
      <c r="D194" s="393"/>
      <c r="E194" s="396"/>
      <c r="F194" s="396"/>
      <c r="G194" s="396"/>
      <c r="H194" s="396"/>
      <c r="I194" s="396"/>
      <c r="J194" s="396"/>
      <c r="K194" s="396"/>
      <c r="L194" s="396"/>
      <c r="M194" s="396"/>
      <c r="N194" s="396"/>
      <c r="O194" s="393"/>
      <c r="P194" s="397"/>
      <c r="Q194" s="397"/>
      <c r="R194" s="413"/>
      <c r="S194" s="393"/>
      <c r="T194" s="393"/>
      <c r="U194" s="393"/>
      <c r="V194" s="393"/>
      <c r="X194" s="398"/>
    </row>
    <row r="195" spans="1:24" s="13" customFormat="1" ht="12.75">
      <c r="A195" s="393"/>
      <c r="B195" s="393"/>
      <c r="C195" s="393"/>
      <c r="D195" s="393"/>
      <c r="E195" s="396"/>
      <c r="F195" s="396"/>
      <c r="G195" s="396"/>
      <c r="H195" s="396"/>
      <c r="I195" s="396"/>
      <c r="J195" s="396"/>
      <c r="K195" s="396"/>
      <c r="L195" s="396"/>
      <c r="M195" s="396"/>
      <c r="N195" s="396"/>
      <c r="O195" s="393"/>
      <c r="P195" s="397"/>
      <c r="Q195" s="397"/>
      <c r="R195" s="413"/>
      <c r="S195" s="393"/>
      <c r="T195" s="393"/>
      <c r="U195" s="393"/>
      <c r="V195" s="393"/>
      <c r="X195" s="398"/>
    </row>
    <row r="196" spans="1:24" s="13" customFormat="1" ht="12.75">
      <c r="A196" s="393"/>
      <c r="B196" s="393"/>
      <c r="C196" s="393"/>
      <c r="D196" s="393"/>
      <c r="E196" s="396"/>
      <c r="F196" s="396"/>
      <c r="G196" s="396"/>
      <c r="H196" s="396"/>
      <c r="I196" s="396"/>
      <c r="J196" s="396"/>
      <c r="K196" s="396"/>
      <c r="L196" s="396"/>
      <c r="M196" s="396"/>
      <c r="N196" s="396"/>
      <c r="O196" s="393"/>
      <c r="P196" s="397"/>
      <c r="Q196" s="397"/>
      <c r="R196" s="413"/>
      <c r="S196" s="393"/>
      <c r="T196" s="393"/>
      <c r="U196" s="393"/>
      <c r="V196" s="393"/>
      <c r="X196" s="398"/>
    </row>
    <row r="197" spans="1:24" s="13" customFormat="1" ht="12.75">
      <c r="A197" s="393"/>
      <c r="B197" s="393"/>
      <c r="C197" s="393"/>
      <c r="D197" s="393"/>
      <c r="E197" s="396"/>
      <c r="F197" s="396"/>
      <c r="G197" s="396"/>
      <c r="H197" s="396"/>
      <c r="I197" s="396"/>
      <c r="J197" s="396"/>
      <c r="K197" s="396"/>
      <c r="L197" s="396"/>
      <c r="M197" s="396"/>
      <c r="N197" s="396"/>
      <c r="O197" s="393"/>
      <c r="P197" s="397"/>
      <c r="Q197" s="397"/>
      <c r="R197" s="413"/>
      <c r="S197" s="393"/>
      <c r="T197" s="393"/>
      <c r="U197" s="393"/>
      <c r="V197" s="393"/>
      <c r="X197" s="398"/>
    </row>
    <row r="198" spans="1:24" s="13" customFormat="1" ht="12.75">
      <c r="A198" s="393"/>
      <c r="B198" s="393"/>
      <c r="C198" s="393"/>
      <c r="D198" s="393"/>
      <c r="E198" s="396"/>
      <c r="F198" s="396"/>
      <c r="G198" s="396"/>
      <c r="H198" s="396"/>
      <c r="I198" s="396"/>
      <c r="J198" s="396"/>
      <c r="K198" s="396"/>
      <c r="L198" s="396"/>
      <c r="M198" s="396"/>
      <c r="N198" s="396"/>
      <c r="O198" s="393"/>
      <c r="P198" s="397"/>
      <c r="Q198" s="397"/>
      <c r="R198" s="413"/>
      <c r="S198" s="393"/>
      <c r="T198" s="393"/>
      <c r="U198" s="393"/>
      <c r="V198" s="393"/>
      <c r="X198" s="398"/>
    </row>
    <row r="199" spans="1:24" s="13" customFormat="1" ht="12.75">
      <c r="A199" s="393"/>
      <c r="B199" s="393"/>
      <c r="C199" s="393"/>
      <c r="D199" s="393"/>
      <c r="E199" s="396"/>
      <c r="F199" s="396"/>
      <c r="G199" s="396"/>
      <c r="H199" s="396"/>
      <c r="I199" s="396"/>
      <c r="J199" s="396"/>
      <c r="K199" s="396"/>
      <c r="L199" s="396"/>
      <c r="M199" s="396"/>
      <c r="N199" s="396"/>
      <c r="O199" s="393"/>
      <c r="P199" s="397"/>
      <c r="Q199" s="397"/>
      <c r="R199" s="413"/>
      <c r="S199" s="393"/>
      <c r="T199" s="393"/>
      <c r="U199" s="393"/>
      <c r="V199" s="393"/>
      <c r="X199" s="398"/>
    </row>
    <row r="200" spans="1:24" s="13" customFormat="1" ht="12.75">
      <c r="A200" s="393"/>
      <c r="B200" s="393"/>
      <c r="C200" s="393"/>
      <c r="D200" s="393"/>
      <c r="E200" s="396"/>
      <c r="F200" s="396"/>
      <c r="G200" s="396"/>
      <c r="H200" s="396"/>
      <c r="I200" s="396"/>
      <c r="J200" s="396"/>
      <c r="K200" s="396"/>
      <c r="L200" s="396"/>
      <c r="M200" s="396"/>
      <c r="N200" s="396"/>
      <c r="O200" s="393"/>
      <c r="P200" s="397"/>
      <c r="Q200" s="397"/>
      <c r="R200" s="413"/>
      <c r="S200" s="393"/>
      <c r="T200" s="393"/>
      <c r="U200" s="393"/>
      <c r="V200" s="393"/>
      <c r="X200" s="398"/>
    </row>
    <row r="201" spans="1:24" s="13" customFormat="1" ht="12.75">
      <c r="A201" s="393"/>
      <c r="B201" s="393"/>
      <c r="C201" s="393"/>
      <c r="D201" s="393"/>
      <c r="E201" s="396"/>
      <c r="F201" s="396"/>
      <c r="G201" s="396"/>
      <c r="H201" s="396"/>
      <c r="I201" s="396"/>
      <c r="J201" s="396"/>
      <c r="K201" s="396"/>
      <c r="L201" s="396"/>
      <c r="M201" s="396"/>
      <c r="N201" s="396"/>
      <c r="O201" s="393"/>
      <c r="P201" s="397"/>
      <c r="Q201" s="397"/>
      <c r="R201" s="413"/>
      <c r="S201" s="393"/>
      <c r="T201" s="393"/>
      <c r="U201" s="393"/>
      <c r="V201" s="393"/>
      <c r="X201" s="398"/>
    </row>
    <row r="202" spans="1:24" s="13" customFormat="1" ht="12.75">
      <c r="A202" s="393"/>
      <c r="B202" s="393"/>
      <c r="C202" s="393"/>
      <c r="D202" s="393"/>
      <c r="E202" s="396"/>
      <c r="F202" s="396"/>
      <c r="G202" s="396"/>
      <c r="H202" s="396"/>
      <c r="I202" s="396"/>
      <c r="J202" s="396"/>
      <c r="K202" s="396"/>
      <c r="L202" s="396"/>
      <c r="M202" s="396"/>
      <c r="N202" s="396"/>
      <c r="O202" s="393"/>
      <c r="P202" s="397"/>
      <c r="Q202" s="397"/>
      <c r="R202" s="413"/>
      <c r="S202" s="393"/>
      <c r="T202" s="393"/>
      <c r="U202" s="393"/>
      <c r="V202" s="393"/>
      <c r="X202" s="398"/>
    </row>
    <row r="203" spans="1:24" s="13" customFormat="1" ht="12.75">
      <c r="A203" s="393"/>
      <c r="B203" s="393"/>
      <c r="C203" s="393"/>
      <c r="D203" s="393"/>
      <c r="E203" s="396"/>
      <c r="F203" s="396"/>
      <c r="G203" s="396"/>
      <c r="H203" s="396"/>
      <c r="I203" s="396"/>
      <c r="J203" s="396"/>
      <c r="K203" s="396"/>
      <c r="L203" s="396"/>
      <c r="M203" s="396"/>
      <c r="N203" s="396"/>
      <c r="O203" s="393"/>
      <c r="P203" s="397"/>
      <c r="Q203" s="397"/>
      <c r="R203" s="413"/>
      <c r="S203" s="393"/>
      <c r="T203" s="393"/>
      <c r="U203" s="393"/>
      <c r="V203" s="393"/>
      <c r="X203" s="398"/>
    </row>
    <row r="204" spans="1:24" s="13" customFormat="1" ht="12.75">
      <c r="A204" s="393"/>
      <c r="B204" s="393"/>
      <c r="C204" s="393"/>
      <c r="D204" s="393"/>
      <c r="E204" s="396"/>
      <c r="F204" s="396"/>
      <c r="G204" s="396"/>
      <c r="H204" s="396"/>
      <c r="I204" s="396"/>
      <c r="J204" s="396"/>
      <c r="K204" s="396"/>
      <c r="L204" s="396"/>
      <c r="M204" s="396"/>
      <c r="N204" s="396"/>
      <c r="O204" s="393"/>
      <c r="P204" s="397"/>
      <c r="Q204" s="397"/>
      <c r="R204" s="413"/>
      <c r="S204" s="393"/>
      <c r="T204" s="393"/>
      <c r="U204" s="393"/>
      <c r="V204" s="393"/>
      <c r="X204" s="398"/>
    </row>
    <row r="205" spans="1:24" s="13" customFormat="1" ht="12.75">
      <c r="A205" s="393"/>
      <c r="B205" s="393"/>
      <c r="C205" s="393"/>
      <c r="D205" s="393"/>
      <c r="E205" s="396"/>
      <c r="F205" s="396"/>
      <c r="G205" s="396"/>
      <c r="H205" s="396"/>
      <c r="I205" s="396"/>
      <c r="J205" s="396"/>
      <c r="K205" s="396"/>
      <c r="L205" s="396"/>
      <c r="M205" s="396"/>
      <c r="N205" s="396"/>
      <c r="O205" s="393"/>
      <c r="P205" s="397"/>
      <c r="Q205" s="397"/>
      <c r="R205" s="413"/>
      <c r="S205" s="393"/>
      <c r="T205" s="393"/>
      <c r="U205" s="393"/>
      <c r="V205" s="393"/>
      <c r="X205" s="398"/>
    </row>
    <row r="206" spans="1:24" s="13" customFormat="1" ht="12.75">
      <c r="A206" s="393"/>
      <c r="B206" s="393"/>
      <c r="C206" s="393"/>
      <c r="D206" s="393"/>
      <c r="E206" s="396"/>
      <c r="F206" s="396"/>
      <c r="G206" s="396"/>
      <c r="H206" s="396"/>
      <c r="I206" s="396"/>
      <c r="J206" s="396"/>
      <c r="K206" s="396"/>
      <c r="L206" s="396"/>
      <c r="M206" s="396"/>
      <c r="N206" s="396"/>
      <c r="O206" s="393"/>
      <c r="P206" s="397"/>
      <c r="Q206" s="397"/>
      <c r="R206" s="413"/>
      <c r="S206" s="393"/>
      <c r="T206" s="393"/>
      <c r="U206" s="393"/>
      <c r="V206" s="393"/>
      <c r="X206" s="398"/>
    </row>
    <row r="207" spans="1:24" s="13" customFormat="1" ht="12.75">
      <c r="A207" s="393"/>
      <c r="B207" s="393"/>
      <c r="C207" s="393"/>
      <c r="D207" s="393"/>
      <c r="E207" s="396"/>
      <c r="F207" s="396"/>
      <c r="G207" s="396"/>
      <c r="H207" s="396"/>
      <c r="I207" s="396"/>
      <c r="J207" s="396"/>
      <c r="K207" s="396"/>
      <c r="L207" s="396"/>
      <c r="M207" s="396"/>
      <c r="N207" s="396"/>
      <c r="O207" s="393"/>
      <c r="P207" s="397"/>
      <c r="Q207" s="397"/>
      <c r="R207" s="413"/>
      <c r="S207" s="393"/>
      <c r="T207" s="393"/>
      <c r="U207" s="393"/>
      <c r="V207" s="393"/>
      <c r="X207" s="398"/>
    </row>
    <row r="208" spans="1:24" s="13" customFormat="1" ht="12.75">
      <c r="A208" s="393"/>
      <c r="B208" s="393"/>
      <c r="C208" s="393"/>
      <c r="D208" s="393"/>
      <c r="E208" s="396"/>
      <c r="F208" s="396"/>
      <c r="G208" s="396"/>
      <c r="H208" s="396"/>
      <c r="I208" s="396"/>
      <c r="J208" s="396"/>
      <c r="K208" s="396"/>
      <c r="L208" s="396"/>
      <c r="M208" s="396"/>
      <c r="N208" s="396"/>
      <c r="O208" s="393"/>
      <c r="P208" s="397"/>
      <c r="Q208" s="397"/>
      <c r="R208" s="413"/>
      <c r="S208" s="393"/>
      <c r="T208" s="393"/>
      <c r="U208" s="393"/>
      <c r="V208" s="393"/>
      <c r="X208" s="398"/>
    </row>
    <row r="209" spans="1:24" s="13" customFormat="1" ht="12.75">
      <c r="A209" s="393"/>
      <c r="B209" s="393"/>
      <c r="C209" s="393"/>
      <c r="D209" s="393"/>
      <c r="E209" s="396"/>
      <c r="F209" s="396"/>
      <c r="G209" s="396"/>
      <c r="H209" s="396"/>
      <c r="I209" s="396"/>
      <c r="J209" s="396"/>
      <c r="K209" s="396"/>
      <c r="L209" s="396"/>
      <c r="M209" s="396"/>
      <c r="N209" s="396"/>
      <c r="O209" s="393"/>
      <c r="P209" s="397"/>
      <c r="Q209" s="397"/>
      <c r="R209" s="413"/>
      <c r="S209" s="393"/>
      <c r="T209" s="393"/>
      <c r="U209" s="393"/>
      <c r="V209" s="393"/>
      <c r="X209" s="398"/>
    </row>
  </sheetData>
  <sheetProtection password="81B0" sheet="1"/>
  <mergeCells count="97">
    <mergeCell ref="S130:U130"/>
    <mergeCell ref="S131:U131"/>
    <mergeCell ref="S132:U132"/>
    <mergeCell ref="B133:D133"/>
    <mergeCell ref="F134:G134"/>
    <mergeCell ref="L134:N134"/>
    <mergeCell ref="P134:Q134"/>
    <mergeCell ref="S122:U122"/>
    <mergeCell ref="S124:U124"/>
    <mergeCell ref="S125:U125"/>
    <mergeCell ref="S126:U126"/>
    <mergeCell ref="S127:U127"/>
    <mergeCell ref="S129:U129"/>
    <mergeCell ref="S113:U113"/>
    <mergeCell ref="S114:U114"/>
    <mergeCell ref="S116:U116"/>
    <mergeCell ref="S117:U117"/>
    <mergeCell ref="S118:U118"/>
    <mergeCell ref="S120:U120"/>
    <mergeCell ref="S105:U105"/>
    <mergeCell ref="S106:U106"/>
    <mergeCell ref="S108:U108"/>
    <mergeCell ref="S109:U109"/>
    <mergeCell ref="S110:U110"/>
    <mergeCell ref="S112:U112"/>
    <mergeCell ref="S95:U95"/>
    <mergeCell ref="S97:U97"/>
    <mergeCell ref="S98:U98"/>
    <mergeCell ref="S99:U99"/>
    <mergeCell ref="S101:U101"/>
    <mergeCell ref="S104:U104"/>
    <mergeCell ref="S88:U88"/>
    <mergeCell ref="S89:U89"/>
    <mergeCell ref="S91:U91"/>
    <mergeCell ref="S92:U92"/>
    <mergeCell ref="S93:U93"/>
    <mergeCell ref="S94:U94"/>
    <mergeCell ref="S77:U77"/>
    <mergeCell ref="S79:U79"/>
    <mergeCell ref="S80:U80"/>
    <mergeCell ref="S81:U81"/>
    <mergeCell ref="B82:D82"/>
    <mergeCell ref="S87:U87"/>
    <mergeCell ref="S69:U69"/>
    <mergeCell ref="S70:U70"/>
    <mergeCell ref="S71:U71"/>
    <mergeCell ref="S73:U73"/>
    <mergeCell ref="S74:U74"/>
    <mergeCell ref="S75:U75"/>
    <mergeCell ref="S60:U60"/>
    <mergeCell ref="S61:U61"/>
    <mergeCell ref="S63:U63"/>
    <mergeCell ref="S65:U65"/>
    <mergeCell ref="S66:U66"/>
    <mergeCell ref="S67:U67"/>
    <mergeCell ref="S53:U53"/>
    <mergeCell ref="S54:U54"/>
    <mergeCell ref="S55:U55"/>
    <mergeCell ref="S56:U56"/>
    <mergeCell ref="S58:U58"/>
    <mergeCell ref="S59:U59"/>
    <mergeCell ref="S44:U44"/>
    <mergeCell ref="S45:U45"/>
    <mergeCell ref="S46:U46"/>
    <mergeCell ref="S48:U48"/>
    <mergeCell ref="S51:U51"/>
    <mergeCell ref="S52:U52"/>
    <mergeCell ref="S36:U36"/>
    <mergeCell ref="S37:U37"/>
    <mergeCell ref="S38:U38"/>
    <mergeCell ref="S40:U40"/>
    <mergeCell ref="S42:U42"/>
    <mergeCell ref="S43:U43"/>
    <mergeCell ref="S23:U23"/>
    <mergeCell ref="S25:U25"/>
    <mergeCell ref="S26:U26"/>
    <mergeCell ref="S27:U27"/>
    <mergeCell ref="S28:U28"/>
    <mergeCell ref="S35:U35"/>
    <mergeCell ref="S17:U17"/>
    <mergeCell ref="S18:U18"/>
    <mergeCell ref="S19:U19"/>
    <mergeCell ref="S20:U20"/>
    <mergeCell ref="S21:U21"/>
    <mergeCell ref="S22:U22"/>
    <mergeCell ref="S8:U8"/>
    <mergeCell ref="S9:U9"/>
    <mergeCell ref="S13:U13"/>
    <mergeCell ref="S14:U14"/>
    <mergeCell ref="S15:U15"/>
    <mergeCell ref="S16:U16"/>
    <mergeCell ref="B2:D2"/>
    <mergeCell ref="I2:J2"/>
    <mergeCell ref="L2:N2"/>
    <mergeCell ref="T2:U2"/>
    <mergeCell ref="S4:U4"/>
    <mergeCell ref="S6:U6"/>
  </mergeCells>
  <conditionalFormatting sqref="F133:G133">
    <cfRule type="cellIs" dxfId="42" priority="47" stopIfTrue="1" operator="notEqual">
      <formula>0</formula>
    </cfRule>
  </conditionalFormatting>
  <conditionalFormatting sqref="B133">
    <cfRule type="cellIs" dxfId="40" priority="34" operator="equal">
      <formula>0</formula>
    </cfRule>
    <cfRule type="cellIs" dxfId="41" priority="46" stopIfTrue="1" operator="notEqual">
      <formula>0</formula>
    </cfRule>
  </conditionalFormatting>
  <conditionalFormatting sqref="G2">
    <cfRule type="cellIs" dxfId="39" priority="6" stopIfTrue="1" operator="notEqual">
      <formula>0</formula>
    </cfRule>
    <cfRule type="cellIs" dxfId="38" priority="7" stopIfTrue="1" operator="equal">
      <formula>0</formula>
    </cfRule>
    <cfRule type="cellIs" dxfId="37" priority="8" stopIfTrue="1" operator="equal">
      <formula>0</formula>
    </cfRule>
    <cfRule type="cellIs" dxfId="36" priority="45" operator="equal">
      <formula>0</formula>
    </cfRule>
  </conditionalFormatting>
  <conditionalFormatting sqref="I2">
    <cfRule type="cellIs" dxfId="35" priority="44" operator="equal">
      <formula>0</formula>
    </cfRule>
  </conditionalFormatting>
  <conditionalFormatting sqref="F137:G138">
    <cfRule type="cellIs" dxfId="34" priority="42" stopIfTrue="1" operator="equal">
      <formula>"НЕРАВНЕНИЕ!"</formula>
    </cfRule>
    <cfRule type="cellIs" priority="43" stopIfTrue="1" operator="equal">
      <formula>"НЕРАВНЕНИЕ!"</formula>
    </cfRule>
  </conditionalFormatting>
  <conditionalFormatting sqref="I137:J138 N137:N138">
    <cfRule type="cellIs" dxfId="33" priority="41" stopIfTrue="1" operator="equal">
      <formula>"НЕРАВНЕНИЕ!"</formula>
    </cfRule>
  </conditionalFormatting>
  <conditionalFormatting sqref="L137:M138">
    <cfRule type="cellIs" dxfId="32" priority="40" stopIfTrue="1" operator="equal">
      <formula>"НЕРАВНЕНИЕ!"</formula>
    </cfRule>
  </conditionalFormatting>
  <conditionalFormatting sqref="F140:G141">
    <cfRule type="cellIs" dxfId="31" priority="38" stopIfTrue="1" operator="equal">
      <formula>"НЕРАВНЕНИЕ !"</formula>
    </cfRule>
    <cfRule type="cellIs" priority="39" stopIfTrue="1" operator="equal">
      <formula>"НЕРАВНЕНИЕ !"</formula>
    </cfRule>
  </conditionalFormatting>
  <conditionalFormatting sqref="I140:J141 N140:N141">
    <cfRule type="cellIs" dxfId="30" priority="37" stopIfTrue="1" operator="equal">
      <formula>"НЕРАВНЕНИЕ !"</formula>
    </cfRule>
  </conditionalFormatting>
  <conditionalFormatting sqref="L140:M141">
    <cfRule type="cellIs" dxfId="29" priority="36" stopIfTrue="1" operator="equal">
      <formula>"НЕРАВНЕНИЕ !"</formula>
    </cfRule>
  </conditionalFormatting>
  <conditionalFormatting sqref="I140:J141 L140:L141 N140:N141 F140:G141">
    <cfRule type="cellIs" dxfId="28" priority="35" operator="notEqual">
      <formula>0</formula>
    </cfRule>
  </conditionalFormatting>
  <conditionalFormatting sqref="I133:J133">
    <cfRule type="cellIs" dxfId="27" priority="33" stopIfTrue="1" operator="notEqual">
      <formula>0</formula>
    </cfRule>
  </conditionalFormatting>
  <conditionalFormatting sqref="L82">
    <cfRule type="cellIs" dxfId="26" priority="28" stopIfTrue="1" operator="notEqual">
      <formula>0</formula>
    </cfRule>
  </conditionalFormatting>
  <conditionalFormatting sqref="N82">
    <cfRule type="cellIs" dxfId="25" priority="27" stopIfTrue="1" operator="notEqual">
      <formula>0</formula>
    </cfRule>
  </conditionalFormatting>
  <conditionalFormatting sqref="L133">
    <cfRule type="cellIs" dxfId="24" priority="32" stopIfTrue="1" operator="notEqual">
      <formula>0</formula>
    </cfRule>
  </conditionalFormatting>
  <conditionalFormatting sqref="N133">
    <cfRule type="cellIs" dxfId="23" priority="31" stopIfTrue="1" operator="notEqual">
      <formula>0</formula>
    </cfRule>
  </conditionalFormatting>
  <conditionalFormatting sqref="F82:H82">
    <cfRule type="cellIs" dxfId="22" priority="30" stopIfTrue="1" operator="notEqual">
      <formula>0</formula>
    </cfRule>
  </conditionalFormatting>
  <conditionalFormatting sqref="I82:J82">
    <cfRule type="cellIs" dxfId="21" priority="29" stopIfTrue="1" operator="notEqual">
      <formula>0</formula>
    </cfRule>
  </conditionalFormatting>
  <conditionalFormatting sqref="B82">
    <cfRule type="cellIs" dxfId="20" priority="25" operator="equal">
      <formula>0</formula>
    </cfRule>
    <cfRule type="cellIs" dxfId="19" priority="26" stopIfTrue="1" operator="notEqual">
      <formula>0</formula>
    </cfRule>
  </conditionalFormatting>
  <conditionalFormatting sqref="P133:Q133">
    <cfRule type="cellIs" dxfId="18" priority="24" stopIfTrue="1" operator="notEqual">
      <formula>0</formula>
    </cfRule>
  </conditionalFormatting>
  <conditionalFormatting sqref="P137:Q138">
    <cfRule type="cellIs" dxfId="17" priority="22" stopIfTrue="1" operator="equal">
      <formula>"НЕРАВНЕНИЕ!"</formula>
    </cfRule>
    <cfRule type="cellIs" priority="23" stopIfTrue="1" operator="equal">
      <formula>"НЕРАВНЕНИЕ!"</formula>
    </cfRule>
  </conditionalFormatting>
  <conditionalFormatting sqref="P140:Q141">
    <cfRule type="cellIs" dxfId="16" priority="20" stopIfTrue="1" operator="equal">
      <formula>"НЕРАВНЕНИЕ !"</formula>
    </cfRule>
    <cfRule type="cellIs" priority="21" stopIfTrue="1" operator="equal">
      <formula>"НЕРАВНЕНИЕ !"</formula>
    </cfRule>
  </conditionalFormatting>
  <conditionalFormatting sqref="P140:Q141">
    <cfRule type="cellIs" dxfId="15" priority="19" operator="notEqual">
      <formula>0</formula>
    </cfRule>
  </conditionalFormatting>
  <conditionalFormatting sqref="P2">
    <cfRule type="cellIs" dxfId="14" priority="14" stopIfTrue="1" operator="equal">
      <formula>98</formula>
    </cfRule>
    <cfRule type="cellIs" dxfId="13" priority="15" stopIfTrue="1" operator="equal">
      <formula>96</formula>
    </cfRule>
    <cfRule type="cellIs" dxfId="12" priority="16" stopIfTrue="1" operator="equal">
      <formula>42</formula>
    </cfRule>
    <cfRule type="cellIs" dxfId="11" priority="17" stopIfTrue="1" operator="equal">
      <formula>97</formula>
    </cfRule>
    <cfRule type="cellIs" dxfId="10" priority="18" stopIfTrue="1" operator="equal">
      <formula>33</formula>
    </cfRule>
  </conditionalFormatting>
  <conditionalFormatting sqref="Q2">
    <cfRule type="cellIs" dxfId="9" priority="9" stopIfTrue="1" operator="equal">
      <formula>"Чужди средства"</formula>
    </cfRule>
    <cfRule type="cellIs" dxfId="8" priority="10" stopIfTrue="1" operator="equal">
      <formula>"СЕС - ДМП"</formula>
    </cfRule>
    <cfRule type="cellIs" dxfId="7" priority="11" stopIfTrue="1" operator="equal">
      <formula>"СЕС - РА"</formula>
    </cfRule>
    <cfRule type="cellIs" dxfId="6" priority="12" stopIfTrue="1" operator="equal">
      <formula>"СЕС - ДЕС"</formula>
    </cfRule>
    <cfRule type="cellIs" dxfId="5" priority="13" stopIfTrue="1" operator="equal">
      <formula>"СЕС - КСФ"</formula>
    </cfRule>
  </conditionalFormatting>
  <conditionalFormatting sqref="P82:Q82">
    <cfRule type="cellIs" dxfId="4" priority="5" stopIfTrue="1" operator="notEqual">
      <formula>0</formula>
    </cfRule>
  </conditionalFormatting>
  <conditionalFormatting sqref="T2:U2">
    <cfRule type="cellIs" dxfId="3" priority="1" stopIfTrue="1" operator="between">
      <formula>1000000000000</formula>
      <formula>9999999999999990</formula>
    </cfRule>
    <cfRule type="cellIs" dxfId="2" priority="2" stopIfTrue="1" operator="between">
      <formula>10000000000</formula>
      <formula>999999999999</formula>
    </cfRule>
    <cfRule type="cellIs" dxfId="1" priority="3" stopIfTrue="1" operator="between">
      <formula>1000000</formula>
      <formula>99999999</formula>
    </cfRule>
    <cfRule type="cellIs" dxfId="0" priority="4" stopIfTrue="1" operator="between">
      <formula>100</formula>
      <formula>9999</formula>
    </cfRule>
  </conditionalFormatting>
  <dataValidations count="2">
    <dataValidation operator="greaterThan" allowBlank="1" showInputMessage="1" showErrorMessage="1" sqref="C134"/>
    <dataValidation type="whole" allowBlank="1" showInputMessage="1" showErrorMessage="1" error="въведете цяло число" sqref="L11:L133 I11:J133 F11:G133 P11:Q133 N11:N133">
      <formula1>-10000000000000000</formula1>
      <formula2>10000000000000000</formula2>
    </dataValidation>
  </dataValidations>
  <pageMargins left="0.15748031496062992" right="0.15748031496062992" top="0.28999999999999998" bottom="0.15748031496062992" header="0.15748031496062992" footer="0.15748031496062992"/>
  <pageSetup paperSize="9" scale="80" fitToHeight="0" orientation="landscape" r:id="rId1"/>
  <headerFooter>
    <oddHeader>&amp;C&amp;"Times New Roman,Italic"&amp;10- &amp;P / &amp;N -</oddHead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Cash-Flow-DATA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Diana Stankulova</dc:creator>
  <cp:lastModifiedBy>Diana Stankulova</cp:lastModifiedBy>
  <dcterms:created xsi:type="dcterms:W3CDTF">2022-02-23T12:13:26Z</dcterms:created>
  <dcterms:modified xsi:type="dcterms:W3CDTF">2022-02-23T12:13:41Z</dcterms:modified>
</cp:coreProperties>
</file>